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rzetVelagic(DACHBI\Downloads\"/>
    </mc:Choice>
  </mc:AlternateContent>
  <xr:revisionPtr revIDLastSave="0" documentId="13_ncr:1_{B0B8B51E-ED96-4692-ABF6-E4AC58D6FA2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ashboard" sheetId="1" r:id="rId1"/>
    <sheet name="Data" sheetId="2" r:id="rId2"/>
    <sheet name="Lists" sheetId="3" r:id="rId3"/>
    <sheet name="HowTo" sheetId="4" r:id="rId4"/>
  </sheets>
  <definedNames>
    <definedName name="CurrencyCodes">Lists!$A$2:$A$31</definedName>
    <definedName name="CurrencyNames">Lists!$B$2:$B$31</definedName>
    <definedName name="ExternalData_1" localSheetId="1" hidden="1">Data!$A$4:$AE$94</definedName>
    <definedName name="tbl_Dates">FX_History[Date]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G137" i="2"/>
  <c r="G138" i="2"/>
  <c r="C138" i="2"/>
  <c r="C139" i="2"/>
  <c r="C140" i="2"/>
  <c r="C141" i="2"/>
  <c r="C142" i="2"/>
  <c r="C143" i="2"/>
  <c r="C144" i="2"/>
  <c r="C145" i="2"/>
  <c r="C146" i="2"/>
  <c r="C137" i="2"/>
  <c r="B138" i="2"/>
  <c r="B139" i="2"/>
  <c r="B140" i="2"/>
  <c r="B141" i="2"/>
  <c r="B142" i="2"/>
  <c r="B143" i="2"/>
  <c r="B144" i="2"/>
  <c r="B145" i="2"/>
  <c r="B146" i="2"/>
  <c r="B137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03" i="2"/>
  <c r="C102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03" i="2"/>
  <c r="D102" i="2"/>
  <c r="D138" i="2" l="1"/>
  <c r="C38" i="1" s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L17" i="1"/>
  <c r="L13" i="1" s="1"/>
  <c r="L5" i="1" l="1"/>
  <c r="L7" i="1"/>
  <c r="D137" i="2"/>
  <c r="C37" i="1" s="1"/>
  <c r="D142" i="2"/>
  <c r="C42" i="1" s="1"/>
  <c r="D139" i="2"/>
  <c r="C39" i="1" s="1"/>
  <c r="D143" i="2"/>
  <c r="C43" i="1" s="1"/>
  <c r="D145" i="2"/>
  <c r="C45" i="1" s="1"/>
  <c r="D140" i="2"/>
  <c r="C40" i="1" s="1"/>
  <c r="D146" i="2"/>
  <c r="C46" i="1" s="1"/>
  <c r="D144" i="2"/>
  <c r="C44" i="1" s="1"/>
  <c r="D141" i="2"/>
  <c r="C41" i="1" s="1"/>
  <c r="L9" i="1" l="1"/>
  <c r="I8" i="1" s="1"/>
  <c r="L11" i="1" l="1"/>
  <c r="I5" i="1" s="1"/>
  <c r="L15" i="1"/>
  <c r="G8" i="1" s="1"/>
  <c r="G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D5218DC-3C78-4298-B246-D4FEE3B28280}" keepAlive="1" name="Query - ECB API" description="Connection to the 'ECB API' query in the workbook." type="5" refreshedVersion="8" background="1" saveData="1">
    <dbPr connection="Provider=Microsoft.Mashup.OleDb.1;Data Source=$Workbook$;Location=&quot;ECB API&quot;;Extended Properties=&quot;&quot;" command="SELECT * FROM [ECB API]"/>
  </connection>
</connections>
</file>

<file path=xl/sharedStrings.xml><?xml version="1.0" encoding="utf-8"?>
<sst xmlns="http://schemas.openxmlformats.org/spreadsheetml/2006/main" count="303" uniqueCount="128">
  <si>
    <t>Currency Converter &amp; FX Dashboard</t>
  </si>
  <si>
    <t>Converter + KPIs + trends (demo history). Replace data using the HowTo sheet when ready.</t>
  </si>
  <si>
    <t>Converter Controls</t>
  </si>
  <si>
    <t>FX rate (To / From)</t>
  </si>
  <si>
    <t>Converted amount</t>
  </si>
  <si>
    <t>FromRate</t>
  </si>
  <si>
    <t>Amount</t>
  </si>
  <si>
    <t>Currency amount to convert (input)</t>
  </si>
  <si>
    <t>From currency</t>
  </si>
  <si>
    <t>EUR</t>
  </si>
  <si>
    <t>Source currency (input)</t>
  </si>
  <si>
    <t>ToRate</t>
  </si>
  <si>
    <t>To currency</t>
  </si>
  <si>
    <t>USD</t>
  </si>
  <si>
    <t>Target currency (input)</t>
  </si>
  <si>
    <t>7-business-day change</t>
  </si>
  <si>
    <t>Inverse rate (From / To)</t>
  </si>
  <si>
    <t>Rate date</t>
  </si>
  <si>
    <t>Pick from history dates (input)</t>
  </si>
  <si>
    <t>FXRate</t>
  </si>
  <si>
    <t>Use latest date?</t>
  </si>
  <si>
    <t>TRUE uses latest available date</t>
  </si>
  <si>
    <t>Converted</t>
  </si>
  <si>
    <t>Effective date</t>
  </si>
  <si>
    <t>Auto-calculated based on your choice</t>
  </si>
  <si>
    <t>FXRate_t-7</t>
  </si>
  <si>
    <t>Trend: Selected pair exchange rate over time (demo history)</t>
  </si>
  <si>
    <t>7D_Change</t>
  </si>
  <si>
    <t>RowIdx</t>
  </si>
  <si>
    <t>Date</t>
  </si>
  <si>
    <t>Cross rate</t>
  </si>
  <si>
    <t>Pulse: 7-business-day change vs EUR (selected majors)</t>
  </si>
  <si>
    <t>Currency</t>
  </si>
  <si>
    <t>% change (7bd)</t>
  </si>
  <si>
    <t>GBP</t>
  </si>
  <si>
    <t>JPY</t>
  </si>
  <si>
    <t>CHF</t>
  </si>
  <si>
    <t>CAD</t>
  </si>
  <si>
    <t>AUD</t>
  </si>
  <si>
    <t>CNY</t>
  </si>
  <si>
    <t>SEK</t>
  </si>
  <si>
    <t>NOK</t>
  </si>
  <si>
    <t>PLN</t>
  </si>
  <si>
    <t>Source &amp; notes: ECB euro foreign exchange reference rates are published for information purposes only; using them for transactions is discouraged (see source page).</t>
  </si>
  <si>
    <t>ECB reference rates page:</t>
  </si>
  <si>
    <t>https://www.ecb.europa.eu/stats/policy_and_exchange_rates/euro_reference_exchange_rates/html/index.en.html</t>
  </si>
  <si>
    <t>Rates &amp; History (demo dataset)</t>
  </si>
  <si>
    <t>Rates are quoted as 1 EUR = X (currency units). History in this file is generated for demo purposes—replace with real data using the HowTo tab.</t>
  </si>
  <si>
    <t>Primary reference source (ECB):</t>
  </si>
  <si>
    <t>CZK</t>
  </si>
  <si>
    <t>DKK</t>
  </si>
  <si>
    <t>HUF</t>
  </si>
  <si>
    <t>RON</t>
  </si>
  <si>
    <t>ISK</t>
  </si>
  <si>
    <t>TRY</t>
  </si>
  <si>
    <t>BRL</t>
  </si>
  <si>
    <t>HKD</t>
  </si>
  <si>
    <t>IDR</t>
  </si>
  <si>
    <t>ILS</t>
  </si>
  <si>
    <t>INR</t>
  </si>
  <si>
    <t>KRW</t>
  </si>
  <si>
    <t>MXN</t>
  </si>
  <si>
    <t>MYR</t>
  </si>
  <si>
    <t>NZD</t>
  </si>
  <si>
    <t>PHP</t>
  </si>
  <si>
    <t>SGD</t>
  </si>
  <si>
    <t>THB</t>
  </si>
  <si>
    <t>ZAR</t>
  </si>
  <si>
    <t>Latest rates (from last date in FX_History)</t>
  </si>
  <si>
    <t>Code</t>
  </si>
  <si>
    <t>Currency Name</t>
  </si>
  <si>
    <t>Rate (1 EUR = X)</t>
  </si>
  <si>
    <t>As-of date</t>
  </si>
  <si>
    <t>Source URL</t>
  </si>
  <si>
    <t>Euro</t>
  </si>
  <si>
    <t>US dollar</t>
  </si>
  <si>
    <t>Japanese yen</t>
  </si>
  <si>
    <t>Czech koruna</t>
  </si>
  <si>
    <t>Danish krone</t>
  </si>
  <si>
    <t>Pound sterling</t>
  </si>
  <si>
    <t>Hungarian forint</t>
  </si>
  <si>
    <t>Polish zloty</t>
  </si>
  <si>
    <t>Romanian leu</t>
  </si>
  <si>
    <t>Swedish krona</t>
  </si>
  <si>
    <t>Swiss franc</t>
  </si>
  <si>
    <t>Icelandic krona</t>
  </si>
  <si>
    <t>Norwegian krone</t>
  </si>
  <si>
    <t>Turkish lira</t>
  </si>
  <si>
    <t>Australian dollar</t>
  </si>
  <si>
    <t>Brazilian real</t>
  </si>
  <si>
    <t>Canadian dollar</t>
  </si>
  <si>
    <t>Chinese yuan renminbi</t>
  </si>
  <si>
    <t>Hong Kong dollar</t>
  </si>
  <si>
    <t>Indonesian rupiah</t>
  </si>
  <si>
    <t>Israeli shekel</t>
  </si>
  <si>
    <t>Indian rupee</t>
  </si>
  <si>
    <t>South Korean won</t>
  </si>
  <si>
    <t>Mexican peso</t>
  </si>
  <si>
    <t>Malaysian ringgit</t>
  </si>
  <si>
    <t>New Zealand dollar</t>
  </si>
  <si>
    <t>Philippine peso</t>
  </si>
  <si>
    <t>Singapore dollar</t>
  </si>
  <si>
    <t>Thai baht</t>
  </si>
  <si>
    <t>South African rand</t>
  </si>
  <si>
    <t>7-business-day change vs EUR (demo)</t>
  </si>
  <si>
    <t>Rate (latest)</t>
  </si>
  <si>
    <t>Rate (t-7)</t>
  </si>
  <si>
    <t>% change</t>
  </si>
  <si>
    <t>Latest date:</t>
  </si>
  <si>
    <t>t-7 date:</t>
  </si>
  <si>
    <t>Currency Code</t>
  </si>
  <si>
    <t>Major (for charts)</t>
  </si>
  <si>
    <t>Yes</t>
  </si>
  <si>
    <t>Currency codes (ISO 4217) overview:</t>
  </si>
  <si>
    <t>https://www.iso.org/iso-4217-currency-codes.html</t>
  </si>
  <si>
    <t>How to use &amp; update this workbook</t>
  </si>
  <si>
    <t>1) Use the dashboard</t>
  </si>
  <si>
    <t>Go to the Dashboard sheet.
• Enter Amount, From currency, To currency
• Choose a Rate date (or set Use latest date? = TRUE)
The KPIs and charts update automatically.</t>
  </si>
  <si>
    <t>2) What the rates mean</t>
  </si>
  <si>
    <t>All rates are quoted as 1 EUR = X currency units (ECB convention).
Conversion between any two currencies is calculated via the cross rate:
Amount × (To_per_EUR / From_per_EUR).</t>
  </si>
  <si>
    <t>3) Update with real ECB data (recommended)</t>
  </si>
  <si>
    <t>This file ships with a demo history so you can see the dashboard immediately.
To replace it with real data, use one of these two methods:
─── METHOD A: Power Query M-code (recommended) ───────────────────────────────
1. In Excel: Data → Get Data → From Other Sources → From Web
2. In the dialog, click "Advanced" and paste this URL:
   https://data-api.ecb.europa.eu/service/data/EXR/D..EUR.SP00.A?lastNObservations=90&amp;format=csvdata
3. When the editor opens, go to Home → Advanced Editor and replace everything with:
let
    Source = Csv.Document(
        Web.Contents("https://data-api.ecb.europa.eu/service/data/EXR/D..EUR.SP00.A?lastNObservations=90&amp;format=csvdata"),
        [Delimiter=",", Encoding=65001, QuoteStyle=QuoteStyle.None]
    ),
    Headers     = Table.PromoteHeaders(Source, [PromoteAllScalars=true]),
    Typed       = Table.TransformColumnTypes(Headers, {{"TIME_PERIOD", type date}, {"OBS_VALUE", type number}}),
    Kept        = Table.SelectColumns(Typed, {"CURRENCY", "TIME_PERIOD", "OBS_VALUE"}),
    Pivoted     = Table.Pivot(Kept, List.Distinct(Kept[CURRENCY]), "CURRENCY", "OBS_VALUE"),
    AddEUR      = Table.AddColumn(Pivoted, "EUR", each 1, type number),
    ColOrder    = {"TIME_PERIOD","EUR","USD","JPY","CZK","DKK","GBP","HUF","PLN","RON",
                   "SEK","CHF","ISK","NOK","TRY","AUD","BRL","CAD","CNY","HKD",
                   "IDR","ILS","INR","KRW","MXN","MYR","NZD","PHP","SGD","THB","ZAR"},
    Reordered   = Table.ReorderColumns(AddEUR, ColOrder),
    Sorted      = Table.Sort(Reordered, {{"TIME_PERIOD", Order.Ascending}}),
    Renamed     = Table.RenameColumns(Sorted, {{"TIME_PERIOD", "Date"}})
in
    Renamed
4. Click Close &amp; Load To → Existing worksheet → cell Data!$A$4
   ⚠ Important: untick "Add this data to the Data Model" if prompted.
─── WHY EUR IS MISSING WITHOUT THE FIX ──────────────────────────────────────
The ECB API does not return EUR as a row (it is the base currency — all rates
are already "1 EUR = X"). After pivoting the long-format CSV into wide columns,
EUR would be absent. The M-code above adds EUR = 1 manually and then explicitly
reorders columns so EUR lands in the correct position (column B) that the
dashboard formulas rely on.
─── METHOD B: ECB ZIP file (no Power Query needed) ──────────────────────────
1. Download: https://www.ecb.europa.eu/stats/eurofxref/eurofxref-hist.zip
2. Extract eurofxref-hist.csv, open it, and copy the data rows into the Data
   sheet starting at cell A4 (keep the header row matching: Date, EUR, USD …).
   The CSV already has EUR as a column (value = 1 for all rows).</t>
  </si>
  <si>
    <t>4) Expand or tailor the dashboard</t>
  </si>
  <si>
    <t>• Add/remove currencies: update the Lists sheet (CurrencyCodes named range) and the Data table headers.
• Add your own KPIs: duplicate the KPI cards and point them to new helper formulas.
• Create scenarios: copy Dashboard controls to a new sheet and compare multiple pairs side-by-side.</t>
  </si>
  <si>
    <t>5) Data governance / audit trail</t>
  </si>
  <si>
    <t>For financial reporting, you typically need the rate that applies on the transaction date.
Store a copy of the imported ECB dataset (or a saved snapshot) with a timestamp for auditability.</t>
  </si>
  <si>
    <t>Trusted sources used / recommended</t>
  </si>
  <si>
    <t>ECB euro foreign exchange reference rates (official reference rates, updated each working day):
https://www.ecb.europa.eu/stats/policy_and_exchange_rates/euro_reference_exchange_rates/html/index.en.html
ECB Data Portal API – use &amp;format=csvdata to get CSV (not XML):
https://data-api.ecb.europa.eu/service/data/EXR/D..EUR.SP00.A?lastNObservations=90&amp;format=csvdata
ECB historical rates ZIP (contains ready-to-use CSV file):
https://www.ecb.europa.eu/stats/eurofxref/eurofxref-hist.zip
ISO 4217 currency codes overview:
https://www.iso.org/iso-4217-currency-codes.html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</si>
</sst>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"/>
    <numFmt numFmtId="165" formatCode="0.000000"/>
    <numFmt numFmtId="166" formatCode="0.0%"/>
    <numFmt numFmtId="167" formatCode="0.0000"/>
  </numFmts>
  <fonts count="18" x14ac:knownFonts="1">
    <font>
      <sz val="11"/>
      <color theme="1"/>
      <name val="Calibri"/>
    </font>
    <font>
      <b/>
      <sz val="11"/>
      <color rgb="FFFFFFFF"/>
      <name val="Calibri"/>
    </font>
    <font>
      <sz val="11"/>
      <color rgb="FF111827"/>
      <name val="Calibri"/>
    </font>
    <font>
      <b/>
      <sz val="11"/>
      <color rgb="FF1F2937"/>
      <name val="Calibri"/>
    </font>
    <font>
      <sz val="11"/>
      <color rgb="FF2563EB"/>
      <name val="Calibri"/>
    </font>
    <font>
      <b/>
      <sz val="16"/>
      <color rgb="FFFFFFFF"/>
      <name val="Calibri"/>
    </font>
    <font>
      <sz val="9"/>
      <color rgb="FF374151"/>
      <name val="Calibri"/>
    </font>
    <font>
      <sz val="9"/>
      <color rgb="FF2563EB"/>
      <name val="Calibri"/>
    </font>
    <font>
      <b/>
      <sz val="12"/>
      <color rgb="FFFFFFFF"/>
      <name val="Calibri"/>
    </font>
    <font>
      <b/>
      <sz val="11"/>
      <color rgb="FF10B981"/>
      <name val="Calibri"/>
    </font>
    <font>
      <b/>
      <sz val="20"/>
      <color rgb="FFFFFFFF"/>
      <name val="Calibri"/>
    </font>
    <font>
      <b/>
      <sz val="12"/>
      <color rgb="FFFFFFFF"/>
      <name val="Calibri"/>
    </font>
    <font>
      <b/>
      <sz val="11"/>
      <color rgb="FF1D4ED8"/>
      <name val="Calibri"/>
    </font>
    <font>
      <b/>
      <sz val="11"/>
      <color rgb="FF065F46"/>
      <name val="Calibri"/>
    </font>
    <font>
      <b/>
      <sz val="10"/>
      <color rgb="FF6B7280"/>
      <name val="Calibri"/>
    </font>
    <font>
      <b/>
      <sz val="18"/>
      <color rgb="FF111827"/>
      <name val="Calibri"/>
    </font>
    <font>
      <b/>
      <sz val="12"/>
      <color rgb="FF111827"/>
      <name val="Calibri"/>
    </font>
    <font>
      <sz val="11"/>
      <color rgb="FF111827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F3F4F6"/>
      </patternFill>
    </fill>
    <fill>
      <patternFill patternType="solid">
        <fgColor rgb="FFEEF2FF"/>
      </patternFill>
    </fill>
    <fill>
      <patternFill patternType="solid">
        <fgColor rgb="FFECFDF5"/>
      </patternFill>
    </fill>
    <fill>
      <patternFill patternType="solid">
        <fgColor rgb="FFFFFFFF"/>
      </patternFill>
    </fill>
    <fill>
      <patternFill patternType="solid">
        <fgColor rgb="FFDBEAFE"/>
      </patternFill>
    </fill>
    <fill>
      <patternFill patternType="solid">
        <fgColor rgb="FFEFF6FF"/>
      </patternFill>
    </fill>
    <fill>
      <patternFill patternType="solid">
        <fgColor theme="0" tint="-4.9989318521683403E-2"/>
        <bgColor theme="4" tint="0.59999389629810485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 style="thin">
        <color rgb="FFD1D5DB"/>
      </bottom>
      <diagonal/>
    </border>
    <border>
      <left/>
      <right style="thin">
        <color rgb="FFD1D5DB"/>
      </right>
      <top/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/>
      <top/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/>
      <bottom/>
      <diagonal/>
    </border>
    <border>
      <left style="thin">
        <color rgb="FFD1D5DB"/>
      </left>
      <right style="thin">
        <color rgb="FFD1D5DB"/>
      </right>
      <top/>
      <bottom style="thin">
        <color rgb="FFD1D5DB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5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/>
    </xf>
    <xf numFmtId="0" fontId="3" fillId="5" borderId="1" xfId="0" applyFont="1" applyFill="1" applyBorder="1"/>
    <xf numFmtId="164" fontId="13" fillId="7" borderId="1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66" fontId="0" fillId="0" borderId="1" xfId="0" applyNumberFormat="1" applyBorder="1" applyAlignment="1">
      <alignment horizontal="right" vertical="center"/>
    </xf>
    <xf numFmtId="0" fontId="6" fillId="0" borderId="1" xfId="0" applyFont="1" applyBorder="1"/>
    <xf numFmtId="0" fontId="3" fillId="0" borderId="0" xfId="0" applyFont="1"/>
    <xf numFmtId="0" fontId="7" fillId="0" borderId="0" xfId="0" applyFont="1"/>
    <xf numFmtId="167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0" xfId="0" applyFont="1"/>
    <xf numFmtId="164" fontId="0" fillId="0" borderId="0" xfId="0" applyNumberFormat="1"/>
    <xf numFmtId="0" fontId="4" fillId="0" borderId="0" xfId="0" applyFont="1"/>
    <xf numFmtId="0" fontId="16" fillId="9" borderId="1" xfId="0" applyFont="1" applyFill="1" applyBorder="1" applyAlignment="1">
      <alignment horizontal="left" vertical="top"/>
    </xf>
    <xf numFmtId="0" fontId="17" fillId="10" borderId="1" xfId="0" applyFont="1" applyFill="1" applyBorder="1" applyAlignment="1">
      <alignment horizontal="left" vertical="top" wrapText="1"/>
    </xf>
    <xf numFmtId="164" fontId="12" fillId="6" borderId="1" xfId="0" applyNumberFormat="1" applyFont="1" applyFill="1" applyBorder="1" applyAlignment="1">
      <alignment horizontal="left" vertical="center"/>
    </xf>
    <xf numFmtId="0" fontId="17" fillId="10" borderId="1" xfId="0" applyFont="1" applyFill="1" applyBorder="1" applyAlignment="1">
      <alignment vertical="top" wrapText="1"/>
    </xf>
    <xf numFmtId="165" fontId="15" fillId="8" borderId="1" xfId="0" applyNumberFormat="1" applyFont="1" applyFill="1" applyBorder="1" applyAlignment="1">
      <alignment horizontal="left" vertic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10" fillId="2" borderId="0" xfId="0" applyFont="1" applyFill="1" applyAlignment="1">
      <alignment horizontal="left" vertical="center"/>
    </xf>
    <xf numFmtId="0" fontId="0" fillId="0" borderId="0" xfId="0"/>
    <xf numFmtId="4" fontId="15" fillId="8" borderId="1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0" fillId="0" borderId="7" xfId="0" applyBorder="1"/>
    <xf numFmtId="0" fontId="0" fillId="0" borderId="4" xfId="0" applyBorder="1"/>
    <xf numFmtId="0" fontId="6" fillId="5" borderId="1" xfId="0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left" vertical="center"/>
    </xf>
    <xf numFmtId="0" fontId="7" fillId="0" borderId="1" xfId="0" applyFont="1" applyBorder="1"/>
    <xf numFmtId="0" fontId="6" fillId="5" borderId="1" xfId="0" applyFont="1" applyFill="1" applyBorder="1" applyAlignment="1">
      <alignment horizontal="left" vertical="top" wrapText="1"/>
    </xf>
    <xf numFmtId="0" fontId="0" fillId="0" borderId="2" xfId="0" applyBorder="1"/>
    <xf numFmtId="0" fontId="0" fillId="0" borderId="8" xfId="0" applyBorder="1"/>
    <xf numFmtId="166" fontId="15" fillId="8" borderId="1" xfId="0" applyNumberFormat="1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8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14" fontId="0" fillId="11" borderId="2" xfId="0" applyNumberFormat="1" applyFont="1" applyFill="1" applyBorder="1" applyAlignment="1">
      <alignment horizontal="center" vertical="center"/>
    </xf>
    <xf numFmtId="14" fontId="0" fillId="11" borderId="0" xfId="0" applyNumberFormat="1" applyFont="1" applyFill="1" applyBorder="1" applyAlignment="1">
      <alignment horizontal="center" vertical="center"/>
    </xf>
    <xf numFmtId="14" fontId="0" fillId="11" borderId="0" xfId="0" applyNumberFormat="1" applyFont="1" applyFill="1" applyAlignment="1">
      <alignment horizontal="center" vertical="center"/>
    </xf>
    <xf numFmtId="167" fontId="0" fillId="11" borderId="0" xfId="0" applyNumberFormat="1" applyFont="1" applyFill="1" applyBorder="1" applyAlignment="1">
      <alignment horizontal="right" vertical="center"/>
    </xf>
    <xf numFmtId="167" fontId="0" fillId="11" borderId="9" xfId="0" applyNumberFormat="1" applyFont="1" applyFill="1" applyBorder="1" applyAlignment="1">
      <alignment horizontal="right" vertical="center"/>
    </xf>
    <xf numFmtId="2" fontId="0" fillId="11" borderId="9" xfId="0" applyNumberFormat="1" applyFont="1" applyFill="1" applyBorder="1" applyAlignment="1">
      <alignment horizontal="right" vertical="center"/>
    </xf>
    <xf numFmtId="167" fontId="0" fillId="11" borderId="13" xfId="0" applyNumberFormat="1" applyFont="1" applyFill="1" applyBorder="1" applyAlignment="1">
      <alignment horizontal="right" vertical="center"/>
    </xf>
    <xf numFmtId="167" fontId="0" fillId="11" borderId="2" xfId="0" applyNumberFormat="1" applyFont="1" applyFill="1" applyBorder="1" applyAlignment="1">
      <alignment horizontal="right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/>
    </xf>
    <xf numFmtId="0" fontId="0" fillId="12" borderId="0" xfId="0" applyFill="1"/>
    <xf numFmtId="0" fontId="2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</cellXfs>
  <cellStyles count="1">
    <cellStyle name="Normal" xfId="0" builtinId="0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1F293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D1D5DB"/>
        </left>
        <right style="thin">
          <color rgb="FFD1D5D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11827"/>
        <name val="Calibri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D1D5DB"/>
        </left>
        <right/>
        <top style="thin">
          <color rgb="FFD1D5DB"/>
        </top>
        <bottom style="thin">
          <color rgb="FFD1D5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11827"/>
        <name val="Calibri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D1D5DB"/>
        </left>
        <right style="thin">
          <color rgb="FFD1D5DB"/>
        </right>
        <top style="thin">
          <color rgb="FFD1D5DB"/>
        </top>
        <bottom style="thin">
          <color rgb="FFD1D5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11827"/>
        <name val="Calibri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rgb="FFD1D5DB"/>
        </right>
        <top style="thin">
          <color rgb="FFD1D5DB"/>
        </top>
        <bottom style="thin">
          <color rgb="FFD1D5DB"/>
        </bottom>
        <vertical/>
        <horizontal/>
      </border>
    </dxf>
    <dxf>
      <border outline="0">
        <top style="thin">
          <color rgb="FFD1D5DB"/>
        </top>
      </border>
    </dxf>
    <dxf>
      <border outline="0">
        <bottom style="thin">
          <color rgb="FFD1D5DB"/>
        </bottom>
      </border>
    </dxf>
    <dxf>
      <border outline="0">
        <left style="thin">
          <color rgb="FFD1D5DB"/>
        </left>
        <right style="thin">
          <color rgb="FFD1D5DB"/>
        </right>
        <top style="thin">
          <color rgb="FFD1D5DB"/>
        </top>
        <bottom style="thin">
          <color rgb="FFD1D5DB"/>
        </bottom>
      </border>
    </dxf>
    <dxf>
      <fill>
        <patternFill>
          <bgColor rgb="FFFEE2E2"/>
        </patternFill>
      </fill>
    </dxf>
    <dxf>
      <fill>
        <patternFill>
          <bgColor rgb="FFDCFCE7"/>
        </patternFill>
      </fill>
    </dxf>
    <dxf>
      <fill>
        <patternFill>
          <bgColor rgb="FFFEE2E2"/>
        </patternFill>
      </fill>
    </dxf>
    <dxf>
      <fill>
        <patternFill>
          <bgColor rgb="FFDCFCE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7" formatCode="0.0000"/>
      <fill>
        <patternFill patternType="solid">
          <fgColor theme="4" tint="0.59999389629810485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D1D5DB"/>
        </left>
        <right style="thin">
          <color rgb="FFD1D5DB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7" formatCode="0.0000"/>
      <fill>
        <patternFill patternType="solid">
          <fgColor theme="4" tint="0.59999389629810485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D1D5DB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7" formatCode="0.0000"/>
      <fill>
        <patternFill patternType="solid">
          <fgColor theme="4" tint="0.59999389629810485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D1D5DB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fill>
        <patternFill patternType="solid">
          <fgColor theme="4" tint="0.59999389629810485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D1D5DB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7" formatCode="0.0000"/>
      <fill>
        <patternFill patternType="solid">
          <fgColor theme="4" tint="0.59999389629810485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D1D5DB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7" formatCode="0.0000"/>
      <fill>
        <patternFill patternType="solid">
          <fgColor theme="4" tint="0.59999389629810485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D1D5DB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fill>
        <patternFill patternType="solid">
          <fgColor theme="4" tint="0.59999389629810485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D1D5DB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7" formatCode="0.0000"/>
      <fill>
        <patternFill patternType="solid">
          <fgColor theme="4" tint="0.59999389629810485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D1D5DB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7" formatCode="0.0000"/>
      <fill>
        <patternFill patternType="solid">
          <fgColor theme="4" tint="0.59999389629810485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D1D5DB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7" formatCode="0.0000"/>
      <fill>
        <patternFill patternType="solid">
          <fgColor theme="4" tint="0.59999389629810485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D1D5DB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7" formatCode="0.0000"/>
      <fill>
        <patternFill patternType="solid">
          <fgColor theme="4" tint="0.59999389629810485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D1D5DB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7" formatCode="0.0000"/>
      <fill>
        <patternFill patternType="solid">
          <fgColor theme="4" tint="0.59999389629810485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D1D5DB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7" formatCode="0.0000"/>
      <fill>
        <patternFill patternType="solid">
          <fgColor theme="4" tint="0.59999389629810485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D1D5DB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7" formatCode="0.0000"/>
      <fill>
        <patternFill patternType="solid">
          <fgColor theme="4" tint="0.59999389629810485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D1D5DB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fill>
        <patternFill patternType="solid">
          <fgColor theme="4" tint="0.59999389629810485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D1D5DB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7" formatCode="0.0000"/>
      <fill>
        <patternFill patternType="solid">
          <fgColor theme="4" tint="0.59999389629810485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D1D5DB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7" formatCode="0.0000"/>
      <fill>
        <patternFill patternType="solid">
          <fgColor theme="4" tint="0.59999389629810485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D1D5DB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7" formatCode="0.0000"/>
      <fill>
        <patternFill patternType="solid">
          <fgColor theme="4" tint="0.59999389629810485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D1D5DB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7" formatCode="0.0000"/>
      <fill>
        <patternFill patternType="solid">
          <fgColor theme="4" tint="0.59999389629810485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9" formatCode="dd/mm/yyyy"/>
      <fill>
        <patternFill patternType="solid">
          <fgColor theme="4" tint="0.59999389629810485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ill>
        <patternFill>
          <fgColor indexed="6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v>FX rate</c:v>
          </c:tx>
          <c:spPr>
            <a:ln>
              <a:prstDash val="solid"/>
            </a:ln>
          </c:spPr>
          <c:marker>
            <c:symbol val="none"/>
          </c:marker>
          <c:cat>
            <c:strLit>
              <c:ptCount val="90"/>
              <c:pt idx="0">
                <c:v>21-Nov</c:v>
              </c:pt>
              <c:pt idx="1">
                <c:v>24-Nov</c:v>
              </c:pt>
              <c:pt idx="2">
                <c:v>25-Nov</c:v>
              </c:pt>
              <c:pt idx="3">
                <c:v>26-Nov</c:v>
              </c:pt>
              <c:pt idx="4">
                <c:v>27-Nov</c:v>
              </c:pt>
              <c:pt idx="5">
                <c:v>28-Nov</c:v>
              </c:pt>
              <c:pt idx="6">
                <c:v>01-Dec</c:v>
              </c:pt>
              <c:pt idx="7">
                <c:v>02-Dec</c:v>
              </c:pt>
              <c:pt idx="8">
                <c:v>03-Dec</c:v>
              </c:pt>
              <c:pt idx="9">
                <c:v>04-Dec</c:v>
              </c:pt>
              <c:pt idx="10">
                <c:v>05-Dec</c:v>
              </c:pt>
              <c:pt idx="11">
                <c:v>08-Dec</c:v>
              </c:pt>
              <c:pt idx="12">
                <c:v>09-Dec</c:v>
              </c:pt>
              <c:pt idx="13">
                <c:v>10-Dec</c:v>
              </c:pt>
              <c:pt idx="14">
                <c:v>11-Dec</c:v>
              </c:pt>
              <c:pt idx="15">
                <c:v>12-Dec</c:v>
              </c:pt>
              <c:pt idx="16">
                <c:v>15-Dec</c:v>
              </c:pt>
              <c:pt idx="17">
                <c:v>16-Dec</c:v>
              </c:pt>
              <c:pt idx="18">
                <c:v>17-Dec</c:v>
              </c:pt>
              <c:pt idx="19">
                <c:v>18-Dec</c:v>
              </c:pt>
              <c:pt idx="20">
                <c:v>19-Dec</c:v>
              </c:pt>
              <c:pt idx="21">
                <c:v>22-Dec</c:v>
              </c:pt>
              <c:pt idx="22">
                <c:v>23-Dec</c:v>
              </c:pt>
              <c:pt idx="23">
                <c:v>24-Dec</c:v>
              </c:pt>
              <c:pt idx="24">
                <c:v>25-Dec</c:v>
              </c:pt>
              <c:pt idx="25">
                <c:v>26-Dec</c:v>
              </c:pt>
              <c:pt idx="26">
                <c:v>29-Dec</c:v>
              </c:pt>
              <c:pt idx="27">
                <c:v>30-Dec</c:v>
              </c:pt>
              <c:pt idx="28">
                <c:v>31-Dec</c:v>
              </c:pt>
              <c:pt idx="29">
                <c:v>01-Jan</c:v>
              </c:pt>
              <c:pt idx="30">
                <c:v>02-Jan</c:v>
              </c:pt>
              <c:pt idx="31">
                <c:v>05-Jan</c:v>
              </c:pt>
              <c:pt idx="32">
                <c:v>06-Jan</c:v>
              </c:pt>
              <c:pt idx="33">
                <c:v>07-Jan</c:v>
              </c:pt>
              <c:pt idx="34">
                <c:v>08-Jan</c:v>
              </c:pt>
              <c:pt idx="35">
                <c:v>09-Jan</c:v>
              </c:pt>
              <c:pt idx="36">
                <c:v>12-Jan</c:v>
              </c:pt>
              <c:pt idx="37">
                <c:v>13-Jan</c:v>
              </c:pt>
              <c:pt idx="38">
                <c:v>14-Jan</c:v>
              </c:pt>
              <c:pt idx="39">
                <c:v>15-Jan</c:v>
              </c:pt>
              <c:pt idx="40">
                <c:v>16-Jan</c:v>
              </c:pt>
              <c:pt idx="41">
                <c:v>19-Jan</c:v>
              </c:pt>
              <c:pt idx="42">
                <c:v>20-Jan</c:v>
              </c:pt>
              <c:pt idx="43">
                <c:v>21-Jan</c:v>
              </c:pt>
              <c:pt idx="44">
                <c:v>22-Jan</c:v>
              </c:pt>
              <c:pt idx="45">
                <c:v>23-Jan</c:v>
              </c:pt>
              <c:pt idx="46">
                <c:v>26-Jan</c:v>
              </c:pt>
              <c:pt idx="47">
                <c:v>27-Jan</c:v>
              </c:pt>
              <c:pt idx="48">
                <c:v>28-Jan</c:v>
              </c:pt>
              <c:pt idx="49">
                <c:v>29-Jan</c:v>
              </c:pt>
              <c:pt idx="50">
                <c:v>30-Jan</c:v>
              </c:pt>
              <c:pt idx="51">
                <c:v>02-Feb</c:v>
              </c:pt>
              <c:pt idx="52">
                <c:v>03-Feb</c:v>
              </c:pt>
              <c:pt idx="53">
                <c:v>04-Feb</c:v>
              </c:pt>
              <c:pt idx="54">
                <c:v>05-Feb</c:v>
              </c:pt>
              <c:pt idx="55">
                <c:v>06-Feb</c:v>
              </c:pt>
              <c:pt idx="56">
                <c:v>09-Feb</c:v>
              </c:pt>
              <c:pt idx="57">
                <c:v>10-Feb</c:v>
              </c:pt>
              <c:pt idx="58">
                <c:v>11-Feb</c:v>
              </c:pt>
              <c:pt idx="59">
                <c:v>12-Feb</c:v>
              </c:pt>
              <c:pt idx="60">
                <c:v>13-Feb</c:v>
              </c:pt>
              <c:pt idx="61">
                <c:v>16-Feb</c:v>
              </c:pt>
              <c:pt idx="62">
                <c:v>17-Feb</c:v>
              </c:pt>
              <c:pt idx="63">
                <c:v>18-Feb</c:v>
              </c:pt>
              <c:pt idx="64">
                <c:v>19-Feb</c:v>
              </c:pt>
              <c:pt idx="65">
                <c:v>20-Feb</c:v>
              </c:pt>
              <c:pt idx="66">
                <c:v>23-Feb</c:v>
              </c:pt>
              <c:pt idx="67">
                <c:v>24-Feb</c:v>
              </c:pt>
              <c:pt idx="68">
                <c:v>25-Feb</c:v>
              </c:pt>
              <c:pt idx="69">
                <c:v>26-Feb</c:v>
              </c:pt>
              <c:pt idx="70">
                <c:v>27-Feb</c:v>
              </c:pt>
              <c:pt idx="71">
                <c:v>02-Mar</c:v>
              </c:pt>
              <c:pt idx="72">
                <c:v>03-Mar</c:v>
              </c:pt>
              <c:pt idx="73">
                <c:v>04-Mar</c:v>
              </c:pt>
              <c:pt idx="74">
                <c:v>05-Mar</c:v>
              </c:pt>
              <c:pt idx="75">
                <c:v>06-Mar</c:v>
              </c:pt>
              <c:pt idx="76">
                <c:v>09-Mar</c:v>
              </c:pt>
              <c:pt idx="77">
                <c:v>10-Mar</c:v>
              </c:pt>
              <c:pt idx="78">
                <c:v>11-Mar</c:v>
              </c:pt>
              <c:pt idx="79">
                <c:v>12-Mar</c:v>
              </c:pt>
              <c:pt idx="80">
                <c:v>13-Mar</c:v>
              </c:pt>
              <c:pt idx="81">
                <c:v>16-Mar</c:v>
              </c:pt>
              <c:pt idx="82">
                <c:v>17-Mar</c:v>
              </c:pt>
              <c:pt idx="83">
                <c:v>18-Mar</c:v>
              </c:pt>
              <c:pt idx="84">
                <c:v>19-Mar</c:v>
              </c:pt>
              <c:pt idx="85">
                <c:v>20-Mar</c:v>
              </c:pt>
              <c:pt idx="86">
                <c:v>23-Mar</c:v>
              </c:pt>
              <c:pt idx="87">
                <c:v>24-Mar</c:v>
              </c:pt>
              <c:pt idx="88">
                <c:v>25-Mar</c:v>
              </c:pt>
              <c:pt idx="89">
                <c:v>26-Mar</c:v>
              </c:pt>
            </c:strLit>
          </c:cat>
          <c:val>
            <c:numLit>
              <c:formatCode>General</c:formatCode>
              <c:ptCount val="90"/>
              <c:pt idx="0">
                <c:v>1.152194033095052</c:v>
              </c:pt>
              <c:pt idx="1">
                <c:v>1.153423514809413</c:v>
              </c:pt>
              <c:pt idx="2">
                <c:v>1.149232749082415</c:v>
              </c:pt>
              <c:pt idx="3">
                <c:v>1.1522552676046891</c:v>
              </c:pt>
              <c:pt idx="4">
                <c:v>1.156054715291146</c:v>
              </c:pt>
              <c:pt idx="5">
                <c:v>1.1481873455108209</c:v>
              </c:pt>
              <c:pt idx="6">
                <c:v>1.142966241364707</c:v>
              </c:pt>
              <c:pt idx="7">
                <c:v>1.1434777662227349</c:v>
              </c:pt>
              <c:pt idx="8">
                <c:v>1.142212809104413</c:v>
              </c:pt>
              <c:pt idx="9">
                <c:v>1.1421456443386311</c:v>
              </c:pt>
              <c:pt idx="10">
                <c:v>1.138740678470463</c:v>
              </c:pt>
              <c:pt idx="11">
                <c:v>1.142250999758631</c:v>
              </c:pt>
              <c:pt idx="12">
                <c:v>1.145364753733437</c:v>
              </c:pt>
              <c:pt idx="13">
                <c:v>1.1456294866409089</c:v>
              </c:pt>
              <c:pt idx="14">
                <c:v>1.1501583173427941</c:v>
              </c:pt>
              <c:pt idx="15">
                <c:v>1.1520418420664971</c:v>
              </c:pt>
              <c:pt idx="16">
                <c:v>1.1485822540192541</c:v>
              </c:pt>
              <c:pt idx="17">
                <c:v>1.150065603162765</c:v>
              </c:pt>
              <c:pt idx="18">
                <c:v>1.146212350071429</c:v>
              </c:pt>
              <c:pt idx="19">
                <c:v>1.1497418902558849</c:v>
              </c:pt>
              <c:pt idx="20">
                <c:v>1.1495410011187039</c:v>
              </c:pt>
              <c:pt idx="21">
                <c:v>1.1487974676519059</c:v>
              </c:pt>
              <c:pt idx="22">
                <c:v>1.146062852110256</c:v>
              </c:pt>
              <c:pt idx="23">
                <c:v>1.150977240935249</c:v>
              </c:pt>
              <c:pt idx="24">
                <c:v>1.1503548995388819</c:v>
              </c:pt>
              <c:pt idx="25">
                <c:v>1.1486316400406851</c:v>
              </c:pt>
              <c:pt idx="26">
                <c:v>1.1472168609726909</c:v>
              </c:pt>
              <c:pt idx="27">
                <c:v>1.1493562125029051</c:v>
              </c:pt>
              <c:pt idx="28">
                <c:v>1.1508272419855421</c:v>
              </c:pt>
              <c:pt idx="29">
                <c:v>1.1524908870830459</c:v>
              </c:pt>
              <c:pt idx="30">
                <c:v>1.1542300084207839</c:v>
              </c:pt>
              <c:pt idx="31">
                <c:v>1.162914354423616</c:v>
              </c:pt>
              <c:pt idx="32">
                <c:v>1.1612613398723011</c:v>
              </c:pt>
              <c:pt idx="33">
                <c:v>1.159181238211485</c:v>
              </c:pt>
              <c:pt idx="34">
                <c:v>1.155884350270235</c:v>
              </c:pt>
              <c:pt idx="35">
                <c:v>1.15837904190295</c:v>
              </c:pt>
              <c:pt idx="36">
                <c:v>1.1629653195009031</c:v>
              </c:pt>
              <c:pt idx="37">
                <c:v>1.162501602680674</c:v>
              </c:pt>
              <c:pt idx="38">
                <c:v>1.159088232350924</c:v>
              </c:pt>
              <c:pt idx="39">
                <c:v>1.1557482910145189</c:v>
              </c:pt>
              <c:pt idx="40">
                <c:v>1.158383014867034</c:v>
              </c:pt>
              <c:pt idx="41">
                <c:v>1.1614003433156559</c:v>
              </c:pt>
              <c:pt idx="42">
                <c:v>1.1636103117070751</c:v>
              </c:pt>
              <c:pt idx="43">
                <c:v>1.160903087025829</c:v>
              </c:pt>
              <c:pt idx="44">
                <c:v>1.16184677916756</c:v>
              </c:pt>
              <c:pt idx="45">
                <c:v>1.162321374683783</c:v>
              </c:pt>
              <c:pt idx="46">
                <c:v>1.1632113677514919</c:v>
              </c:pt>
              <c:pt idx="47">
                <c:v>1.166764579158124</c:v>
              </c:pt>
              <c:pt idx="48">
                <c:v>1.1676780283193331</c:v>
              </c:pt>
              <c:pt idx="49">
                <c:v>1.17045596104815</c:v>
              </c:pt>
              <c:pt idx="50">
                <c:v>1.170732837927791</c:v>
              </c:pt>
              <c:pt idx="51">
                <c:v>1.1719181230417071</c:v>
              </c:pt>
              <c:pt idx="52">
                <c:v>1.174510349154841</c:v>
              </c:pt>
              <c:pt idx="53">
                <c:v>1.1685355419317851</c:v>
              </c:pt>
              <c:pt idx="54">
                <c:v>1.1672288579361449</c:v>
              </c:pt>
              <c:pt idx="55">
                <c:v>1.1653088249727941</c:v>
              </c:pt>
              <c:pt idx="56">
                <c:v>1.162706021105103</c:v>
              </c:pt>
              <c:pt idx="57">
                <c:v>1.1615868766259061</c:v>
              </c:pt>
              <c:pt idx="58">
                <c:v>1.1676805694513019</c:v>
              </c:pt>
              <c:pt idx="59">
                <c:v>1.1641473760697569</c:v>
              </c:pt>
              <c:pt idx="60">
                <c:v>1.1680993342999879</c:v>
              </c:pt>
              <c:pt idx="61">
                <c:v>1.161239400080502</c:v>
              </c:pt>
              <c:pt idx="62">
                <c:v>1.1598791115121121</c:v>
              </c:pt>
              <c:pt idx="63">
                <c:v>1.1605400083113799</c:v>
              </c:pt>
              <c:pt idx="64">
                <c:v>1.1629236234424809</c:v>
              </c:pt>
              <c:pt idx="65">
                <c:v>1.165822087177969</c:v>
              </c:pt>
              <c:pt idx="66">
                <c:v>1.1690637417246841</c:v>
              </c:pt>
              <c:pt idx="67">
                <c:v>1.1676377257226109</c:v>
              </c:pt>
              <c:pt idx="68">
                <c:v>1.165749745843806</c:v>
              </c:pt>
              <c:pt idx="69">
                <c:v>1.1692556552635831</c:v>
              </c:pt>
              <c:pt idx="70">
                <c:v>1.168473024480861</c:v>
              </c:pt>
              <c:pt idx="71">
                <c:v>1.1632675364281599</c:v>
              </c:pt>
              <c:pt idx="72">
                <c:v>1.1586625684912171</c:v>
              </c:pt>
              <c:pt idx="73">
                <c:v>1.1549398893336009</c:v>
              </c:pt>
              <c:pt idx="74">
                <c:v>1.156951306533524</c:v>
              </c:pt>
              <c:pt idx="75">
                <c:v>1.1575281790491989</c:v>
              </c:pt>
              <c:pt idx="76">
                <c:v>1.1603289588975549</c:v>
              </c:pt>
              <c:pt idx="77">
                <c:v>1.158595117935812</c:v>
              </c:pt>
              <c:pt idx="78">
                <c:v>1.1592381879278</c:v>
              </c:pt>
              <c:pt idx="79">
                <c:v>1.161779197728845</c:v>
              </c:pt>
              <c:pt idx="80">
                <c:v>1.160522005129397</c:v>
              </c:pt>
              <c:pt idx="81">
                <c:v>1.1623788310010921</c:v>
              </c:pt>
              <c:pt idx="82">
                <c:v>1.159689017548899</c:v>
              </c:pt>
              <c:pt idx="83">
                <c:v>1.158216349942679</c:v>
              </c:pt>
              <c:pt idx="84">
                <c:v>1.1566699105123821</c:v>
              </c:pt>
              <c:pt idx="85">
                <c:v>1.1518388565296891</c:v>
              </c:pt>
              <c:pt idx="86">
                <c:v>1.153803728910892</c:v>
              </c:pt>
              <c:pt idx="87">
                <c:v>1.151909691604919</c:v>
              </c:pt>
              <c:pt idx="88">
                <c:v>1.1519600650438879</c:v>
              </c:pt>
              <c:pt idx="89">
                <c:v>1.1538999999999999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CB5-492B-9B34-A42B0941A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7BD change</c:v>
          </c:tx>
          <c:spPr>
            <a:ln>
              <a:prstDash val="solid"/>
            </a:ln>
          </c:spPr>
          <c:invertIfNegative val="1"/>
          <c:dPt>
            <c:idx val="3"/>
            <c:invertIfNegative val="1"/>
            <c:bubble3D val="0"/>
            <c:spPr>
              <a:solidFill>
                <a:schemeClr val="accent2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EA-486A-A5AC-EF58CEA6F599}"/>
              </c:ext>
            </c:extLst>
          </c:dPt>
          <c:cat>
            <c:strLit>
              <c:ptCount val="10"/>
              <c:pt idx="0">
                <c:v>USD</c:v>
              </c:pt>
              <c:pt idx="1">
                <c:v>GBP</c:v>
              </c:pt>
              <c:pt idx="2">
                <c:v>JPY</c:v>
              </c:pt>
              <c:pt idx="3">
                <c:v>CHF</c:v>
              </c:pt>
              <c:pt idx="4">
                <c:v>CAD</c:v>
              </c:pt>
              <c:pt idx="5">
                <c:v>AUD</c:v>
              </c:pt>
              <c:pt idx="6">
                <c:v>CNY</c:v>
              </c:pt>
              <c:pt idx="7">
                <c:v>SEK</c:v>
              </c:pt>
              <c:pt idx="8">
                <c:v>NOK</c:v>
              </c:pt>
              <c:pt idx="9">
                <c:v>PLN</c:v>
              </c:pt>
            </c:strLit>
          </c:cat>
          <c:val>
            <c:numLit>
              <c:formatCode>General</c:formatCode>
              <c:ptCount val="10"/>
              <c:pt idx="0">
                <c:v>-4.9918706319514996E-3</c:v>
              </c:pt>
              <c:pt idx="1">
                <c:v>4.3945052866551926E-3</c:v>
              </c:pt>
              <c:pt idx="2">
                <c:v>-2.1005341861735079E-3</c:v>
              </c:pt>
              <c:pt idx="3">
                <c:v>-1.8614197907869449E-2</c:v>
              </c:pt>
              <c:pt idx="4">
                <c:v>1.182847639308404E-2</c:v>
              </c:pt>
              <c:pt idx="5">
                <c:v>1.442873898787767E-2</c:v>
              </c:pt>
              <c:pt idx="6">
                <c:v>5.2327788001462761E-3</c:v>
              </c:pt>
              <c:pt idx="7">
                <c:v>1.279149356676168E-3</c:v>
              </c:pt>
              <c:pt idx="8">
                <c:v>2.832900438188624E-3</c:v>
              </c:pt>
              <c:pt idx="9">
                <c:v>5.802392966809844E-3</c:v>
              </c:pt>
            </c:numLit>
          </c:val>
          <c:extLst>
            <c:ext xmlns:c16="http://schemas.microsoft.com/office/drawing/2014/chart" uri="{C3380CC4-5D6E-409C-BE32-E72D297353CC}">
              <c16:uniqueId val="{00000002-55EA-486A-A5AC-EF58CEA6F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13</xdr:row>
      <xdr:rowOff>91439</xdr:rowOff>
    </xdr:from>
    <xdr:ext cx="10252710" cy="336613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600075</xdr:colOff>
      <xdr:row>34</xdr:row>
      <xdr:rowOff>114300</xdr:rowOff>
    </xdr:from>
    <xdr:ext cx="6423659" cy="21717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FE90267-2ED7-4CF2-8B63-1AC16F6C9280}" autoFormatId="16" applyNumberFormats="0" applyBorderFormats="0" applyFontFormats="0" applyPatternFormats="0" applyAlignmentFormats="0" applyWidthHeightFormats="0">
  <queryTableRefresh nextId="48">
    <queryTableFields count="31">
      <queryTableField id="1" name="Date" tableColumnId="1"/>
      <queryTableField id="2" name="EUR" tableColumnId="2"/>
      <queryTableField id="5" name="USD" tableColumnId="5"/>
      <queryTableField id="6" name="JPY" tableColumnId="6"/>
      <queryTableField id="7" name="CZK" tableColumnId="7"/>
      <queryTableField id="8" name="DKK" tableColumnId="8"/>
      <queryTableField id="10" name="GBP" tableColumnId="10"/>
      <queryTableField id="11" name="HUF" tableColumnId="11"/>
      <queryTableField id="14" name="PLN" tableColumnId="14"/>
      <queryTableField id="16" name="RON" tableColumnId="16"/>
      <queryTableField id="18" name="SEK" tableColumnId="18"/>
      <queryTableField id="19" name="CHF" tableColumnId="19"/>
      <queryTableField id="20" name="ISK" tableColumnId="20"/>
      <queryTableField id="21" name="NOK" tableColumnId="21"/>
      <queryTableField id="22" name="TRY" tableColumnId="22"/>
      <queryTableField id="23" name="AUD" tableColumnId="23"/>
      <queryTableField id="24" name="BRL" tableColumnId="24"/>
      <queryTableField id="29" name="CAD" tableColumnId="29"/>
      <queryTableField id="30" name="CNY" tableColumnId="30"/>
      <queryTableField id="31" name="HKD" tableColumnId="31"/>
      <queryTableField id="32" name="IDR" tableColumnId="32"/>
      <queryTableField id="33" name="ILS" tableColumnId="33"/>
      <queryTableField id="34" name="INR" tableColumnId="34"/>
      <queryTableField id="35" name="KRW" tableColumnId="35"/>
      <queryTableField id="37" name="MXN" tableColumnId="37"/>
      <queryTableField id="38" name="MYR" tableColumnId="38"/>
      <queryTableField id="41" name="NZD" tableColumnId="41"/>
      <queryTableField id="42" name="PHP" tableColumnId="42"/>
      <queryTableField id="44" name="SGD" tableColumnId="44"/>
      <queryTableField id="45" name="THB" tableColumnId="45"/>
      <queryTableField id="46" name="ZAR" tableColumnId="4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88B0BEC-23C2-48DC-B07A-A724DE522A6D}" name="FX_History" displayName="FX_History" ref="A4:AE94" tableType="queryTable" totalsRowShown="0" headerRowDxfId="31">
  <autoFilter ref="A4:AE94" xr:uid="{388B0BEC-23C2-48DC-B07A-A724DE522A6D}"/>
  <tableColumns count="31">
    <tableColumn id="1" xr3:uid="{C0FCD0F2-9CE5-4F89-9164-26987B54723C}" uniqueName="1" name="Date" queryTableFieldId="1" dataDxfId="30"/>
    <tableColumn id="2" xr3:uid="{6D044503-7A0E-41E9-9919-3115B0DDFAD7}" uniqueName="2" name="EUR" queryTableFieldId="2" dataDxfId="29"/>
    <tableColumn id="5" xr3:uid="{F798E388-6F54-41FA-B28A-97F976190473}" uniqueName="5" name="USD" queryTableFieldId="5" dataDxfId="28"/>
    <tableColumn id="6" xr3:uid="{DA7F7672-17DA-474C-8EC4-3AC64ABA689D}" uniqueName="6" name="JPY" queryTableFieldId="6" dataDxfId="27"/>
    <tableColumn id="7" xr3:uid="{BC00EF63-25E4-4E3F-841D-D0E3F012B8AE}" uniqueName="7" name="CZK" queryTableFieldId="7" dataDxfId="26"/>
    <tableColumn id="8" xr3:uid="{EAD96FFF-0A5E-44D4-AB2E-80BCCB3798DA}" uniqueName="8" name="DKK" queryTableFieldId="8" dataDxfId="25"/>
    <tableColumn id="10" xr3:uid="{8139D59B-EF21-488A-BC77-6E470F41B843}" uniqueName="10" name="GBP" queryTableFieldId="10" dataDxfId="24"/>
    <tableColumn id="11" xr3:uid="{7B0E47E1-8612-4BA4-8D2E-EB9F09136E61}" uniqueName="11" name="HUF" queryTableFieldId="11" dataDxfId="23"/>
    <tableColumn id="14" xr3:uid="{B99F6F6C-CF3C-4B44-BAA9-B58365DC94C2}" uniqueName="14" name="PLN" queryTableFieldId="14" dataDxfId="22"/>
    <tableColumn id="16" xr3:uid="{D66964CB-E825-4778-AA00-1DFA35D97835}" uniqueName="16" name="RON" queryTableFieldId="16" dataDxfId="21"/>
    <tableColumn id="18" xr3:uid="{5416068F-7FA6-4117-BF27-C00929A0D178}" uniqueName="18" name="SEK" queryTableFieldId="18" dataDxfId="20"/>
    <tableColumn id="19" xr3:uid="{8ACFA75A-8B6F-44FF-9360-DE01C500B271}" uniqueName="19" name="CHF" queryTableFieldId="19" dataDxfId="19"/>
    <tableColumn id="20" xr3:uid="{3D1B29EA-164A-4A13-AD0F-80416E886BEF}" uniqueName="20" name="ISK" queryTableFieldId="20" dataDxfId="18"/>
    <tableColumn id="21" xr3:uid="{587D1307-15DB-445F-A8FD-54A5A1B80C9D}" uniqueName="21" name="NOK" queryTableFieldId="21" dataDxfId="17"/>
    <tableColumn id="22" xr3:uid="{EFE5F857-3652-45D2-8CEA-D5D1ECCA9AC8}" uniqueName="22" name="TRY" queryTableFieldId="22" dataDxfId="16"/>
    <tableColumn id="23" xr3:uid="{AC418550-2E40-4491-A5CF-BDA55AD6131E}" uniqueName="23" name="AUD" queryTableFieldId="23" dataDxfId="15"/>
    <tableColumn id="24" xr3:uid="{45709AA0-901B-41A7-83F4-125B0D3389AC}" uniqueName="24" name="BRL" queryTableFieldId="24" dataDxfId="14"/>
    <tableColumn id="29" xr3:uid="{A2E7C2D4-31C7-46A3-BEDD-B32DAE348F33}" uniqueName="29" name="CAD" queryTableFieldId="29" dataDxfId="13"/>
    <tableColumn id="30" xr3:uid="{DFF10D8F-AA1A-4B75-BDAF-1CF0898C5E4F}" uniqueName="30" name="CNY" queryTableFieldId="30" dataDxfId="12"/>
    <tableColumn id="31" xr3:uid="{180A962B-85E1-4FDE-89F7-FD277E486996}" uniqueName="31" name="HKD" queryTableFieldId="31" dataDxfId="11"/>
    <tableColumn id="32" xr3:uid="{E6C5C279-5D7A-4808-ACCB-7CB84AF668B6}" uniqueName="32" name="IDR" queryTableFieldId="32"/>
    <tableColumn id="33" xr3:uid="{76A490AA-33E1-4CED-9E05-C28078BC89B9}" uniqueName="33" name="ILS" queryTableFieldId="33"/>
    <tableColumn id="34" xr3:uid="{ECBFFCBD-9B44-446D-9864-B58A9CDF7E8D}" uniqueName="34" name="INR" queryTableFieldId="34"/>
    <tableColumn id="35" xr3:uid="{41AAD8AB-578D-4B88-A59B-0B9157718D73}" uniqueName="35" name="KRW" queryTableFieldId="35"/>
    <tableColumn id="37" xr3:uid="{55890FDE-5A63-4648-AB74-C2002EC9283E}" uniqueName="37" name="MXN" queryTableFieldId="37"/>
    <tableColumn id="38" xr3:uid="{E9BA4C17-B4DE-41A9-9E15-0DD328F63234}" uniqueName="38" name="MYR" queryTableFieldId="38"/>
    <tableColumn id="41" xr3:uid="{15A38C58-3EC8-4DE0-985E-1EE725C44B3C}" uniqueName="41" name="NZD" queryTableFieldId="41"/>
    <tableColumn id="42" xr3:uid="{44BC31F8-1E10-4F9C-BEAC-97231482E46E}" uniqueName="42" name="PHP" queryTableFieldId="42"/>
    <tableColumn id="44" xr3:uid="{CD1E12FE-DD8C-4E7F-A8D5-A8D601C743E4}" uniqueName="44" name="SGD" queryTableFieldId="44"/>
    <tableColumn id="45" xr3:uid="{86AE6F15-A581-487E-A94E-97D57C362AE2}" uniqueName="45" name="THB" queryTableFieldId="45"/>
    <tableColumn id="46" xr3:uid="{AD560AB6-2C33-42FB-B079-34036DA5F6B5}" uniqueName="46" name="ZAR" queryTableFieldId="4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F7993F7-5ABC-4EE2-8D3B-DB71CA79DE46}" name="tbl_Cur" displayName="tbl_Cur" ref="A1:C31" totalsRowShown="0" headerRowDxfId="0" headerRowBorderDxfId="5" tableBorderDxfId="6" totalsRowBorderDxfId="4">
  <autoFilter ref="A1:C31" xr:uid="{9F7993F7-5ABC-4EE2-8D3B-DB71CA79DE46}"/>
  <tableColumns count="3">
    <tableColumn id="1" xr3:uid="{33124460-F44D-4507-A6B6-45FDC4D7DF98}" name="Currency Code" dataDxfId="3"/>
    <tableColumn id="2" xr3:uid="{BDF3EBDB-9654-410D-952B-F7669C95661B}" name="Currency Name" dataDxfId="2"/>
    <tableColumn id="3" xr3:uid="{A808109D-A1CE-4324-AF2C-10722D09F789}" name="Major (for charts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M81"/>
  <sheetViews>
    <sheetView showGridLines="0" tabSelected="1" workbookViewId="0">
      <selection activeCell="C6" sqref="C6"/>
    </sheetView>
  </sheetViews>
  <sheetFormatPr defaultRowHeight="14.4" x14ac:dyDescent="0.3"/>
  <cols>
    <col min="1" max="1" width="2" customWidth="1"/>
    <col min="2" max="2" width="22" customWidth="1"/>
    <col min="3" max="5" width="18" customWidth="1"/>
    <col min="6" max="6" width="2" customWidth="1"/>
    <col min="7" max="10" width="18" customWidth="1"/>
    <col min="11" max="11" width="3.6640625" customWidth="1"/>
    <col min="12" max="13" width="14" customWidth="1"/>
    <col min="14" max="16" width="18" customWidth="1"/>
  </cols>
  <sheetData>
    <row r="1" spans="2:12" ht="34.049999999999997" customHeight="1" x14ac:dyDescent="0.3">
      <c r="B1" s="29" t="s">
        <v>0</v>
      </c>
      <c r="C1" s="30"/>
      <c r="D1" s="30"/>
      <c r="E1" s="30"/>
      <c r="F1" s="30"/>
      <c r="G1" s="30"/>
      <c r="H1" s="30"/>
      <c r="I1" s="30"/>
      <c r="J1" s="30"/>
    </row>
    <row r="2" spans="2:12" ht="18" customHeight="1" x14ac:dyDescent="0.3">
      <c r="B2" s="42" t="s">
        <v>1</v>
      </c>
      <c r="C2" s="30"/>
      <c r="D2" s="30"/>
      <c r="E2" s="30"/>
      <c r="F2" s="30"/>
      <c r="G2" s="30"/>
      <c r="H2" s="30"/>
      <c r="I2" s="30"/>
      <c r="J2" s="30"/>
    </row>
    <row r="3" spans="2:12" ht="7.95" customHeight="1" x14ac:dyDescent="0.3"/>
    <row r="4" spans="2:12" ht="22.05" customHeight="1" x14ac:dyDescent="0.3">
      <c r="B4" s="32" t="s">
        <v>2</v>
      </c>
      <c r="C4" s="33"/>
      <c r="D4" s="33"/>
      <c r="E4" s="34"/>
      <c r="G4" s="36" t="s">
        <v>3</v>
      </c>
      <c r="H4" s="34"/>
      <c r="I4" s="36" t="s">
        <v>4</v>
      </c>
      <c r="J4" s="34"/>
      <c r="L4" t="s">
        <v>5</v>
      </c>
    </row>
    <row r="5" spans="2:12" ht="22.05" customHeight="1" x14ac:dyDescent="0.3">
      <c r="B5" s="1" t="s">
        <v>6</v>
      </c>
      <c r="C5" s="2">
        <v>200</v>
      </c>
      <c r="D5" s="35" t="s">
        <v>7</v>
      </c>
      <c r="E5" s="34"/>
      <c r="G5" s="25">
        <f>$L$9</f>
        <v>1.1538999999999999</v>
      </c>
      <c r="H5" s="26"/>
      <c r="I5" s="31">
        <f>$L$11</f>
        <v>230.77999999999997</v>
      </c>
      <c r="J5" s="26"/>
      <c r="L5">
        <f>IFERROR(INDEX(Data!$B$5:$AE$94, $L$17, MATCH($C$6, Data!$B$4:$AE$4,0)),"")</f>
        <v>1</v>
      </c>
    </row>
    <row r="6" spans="2:12" ht="22.05" customHeight="1" x14ac:dyDescent="0.3">
      <c r="B6" s="1" t="s">
        <v>8</v>
      </c>
      <c r="C6" s="2" t="s">
        <v>9</v>
      </c>
      <c r="D6" s="35" t="s">
        <v>10</v>
      </c>
      <c r="E6" s="34"/>
      <c r="G6" s="27"/>
      <c r="H6" s="28"/>
      <c r="I6" s="27"/>
      <c r="J6" s="28"/>
      <c r="L6" t="s">
        <v>11</v>
      </c>
    </row>
    <row r="7" spans="2:12" ht="22.05" customHeight="1" x14ac:dyDescent="0.3">
      <c r="B7" s="1" t="s">
        <v>12</v>
      </c>
      <c r="C7" s="2" t="s">
        <v>13</v>
      </c>
      <c r="D7" s="35" t="s">
        <v>14</v>
      </c>
      <c r="E7" s="34"/>
      <c r="G7" s="36" t="s">
        <v>15</v>
      </c>
      <c r="H7" s="34"/>
      <c r="I7" s="36" t="s">
        <v>16</v>
      </c>
      <c r="J7" s="34"/>
      <c r="L7">
        <f>IFERROR(INDEX(Data!$B$5:$AE$94, $L$17, MATCH($C$7, Data!$B$4:$AE$4,0)),"")</f>
        <v>1.1538999999999999</v>
      </c>
    </row>
    <row r="8" spans="2:12" ht="22.05" customHeight="1" x14ac:dyDescent="0.3">
      <c r="B8" s="1" t="s">
        <v>17</v>
      </c>
      <c r="C8" s="23">
        <v>46107</v>
      </c>
      <c r="D8" s="35" t="s">
        <v>18</v>
      </c>
      <c r="E8" s="34"/>
      <c r="G8" s="41">
        <f>$L$15</f>
        <v>6.9378197901293071E-4</v>
      </c>
      <c r="H8" s="26"/>
      <c r="I8" s="25">
        <f>IFERROR(1/$L$9,"")</f>
        <v>0.8666262241095416</v>
      </c>
      <c r="J8" s="26"/>
      <c r="L8" t="s">
        <v>19</v>
      </c>
    </row>
    <row r="9" spans="2:12" ht="22.05" customHeight="1" x14ac:dyDescent="0.3">
      <c r="B9" s="1" t="s">
        <v>20</v>
      </c>
      <c r="C9" s="2" t="b">
        <v>0</v>
      </c>
      <c r="D9" s="35" t="s">
        <v>21</v>
      </c>
      <c r="E9" s="34"/>
      <c r="G9" s="27"/>
      <c r="H9" s="28"/>
      <c r="I9" s="27"/>
      <c r="J9" s="28"/>
      <c r="L9">
        <f>IFERROR($L$7/$L$5,"")</f>
        <v>1.1538999999999999</v>
      </c>
    </row>
    <row r="10" spans="2:12" ht="12" customHeight="1" x14ac:dyDescent="0.3">
      <c r="L10" t="s">
        <v>22</v>
      </c>
    </row>
    <row r="11" spans="2:12" ht="22.05" customHeight="1" x14ac:dyDescent="0.3">
      <c r="B11" s="3" t="s">
        <v>23</v>
      </c>
      <c r="C11" s="4">
        <f>IF($C$9, Data!$A$94, $C$8)</f>
        <v>46107</v>
      </c>
      <c r="D11" s="35" t="s">
        <v>24</v>
      </c>
      <c r="E11" s="34"/>
      <c r="L11">
        <f>IFERROR($C$5*$L$9,"")</f>
        <v>230.77999999999997</v>
      </c>
    </row>
    <row r="12" spans="2:12" ht="22.05" customHeight="1" x14ac:dyDescent="0.3">
      <c r="L12" t="s">
        <v>25</v>
      </c>
    </row>
    <row r="13" spans="2:12" ht="15.6" customHeight="1" x14ac:dyDescent="0.3">
      <c r="B13" s="32" t="s">
        <v>26</v>
      </c>
      <c r="C13" s="33"/>
      <c r="D13" s="33"/>
      <c r="E13" s="33"/>
      <c r="F13" s="33"/>
      <c r="G13" s="33"/>
      <c r="H13" s="33"/>
      <c r="I13" s="33"/>
      <c r="J13" s="34"/>
      <c r="L13">
        <f>IFERROR(INDEX(Data!$B$5:$AE$94, $L$17-7, MATCH($C$7, Data!$B$4:$AE$4,0))/INDEX(Data!$B$5:$AE$94, $L$17-7, MATCH($C$6, Data!$B$4:$AE$4,0)),"")</f>
        <v>1.1531</v>
      </c>
    </row>
    <row r="14" spans="2:12" x14ac:dyDescent="0.3">
      <c r="L14" t="s">
        <v>27</v>
      </c>
    </row>
    <row r="15" spans="2:12" x14ac:dyDescent="0.3">
      <c r="L15">
        <f>IFERROR($L$9/$L$13-1,"")</f>
        <v>6.9378197901293071E-4</v>
      </c>
    </row>
    <row r="16" spans="2:12" x14ac:dyDescent="0.3">
      <c r="L16" t="s">
        <v>28</v>
      </c>
    </row>
    <row r="17" spans="12:13" x14ac:dyDescent="0.3">
      <c r="L17">
        <f>IFERROR(MATCH($C$11, Data!$A$5:$A$94,0),"")</f>
        <v>90</v>
      </c>
    </row>
    <row r="18" spans="12:13" x14ac:dyDescent="0.3">
      <c r="L18" s="5" t="s">
        <v>29</v>
      </c>
      <c r="M18" s="5" t="s">
        <v>30</v>
      </c>
    </row>
    <row r="19" spans="12:13" x14ac:dyDescent="0.3">
      <c r="L19" s="6">
        <f>Data!A5</f>
        <v>45979</v>
      </c>
      <c r="M19" s="7">
        <f>IFERROR(INDEX(Data!$B$5:$T$94, 1, MATCH($C$7, Data!$B$4:$T$4,0))/INDEX(Data!$B$5:$T$94, 1, MATCH($C$6, Data!$B$4:$T$4,0)), "")</f>
        <v>1.159</v>
      </c>
    </row>
    <row r="20" spans="12:13" x14ac:dyDescent="0.3">
      <c r="L20" s="6">
        <f>Data!A6</f>
        <v>45980</v>
      </c>
      <c r="M20" s="7">
        <f>IFERROR(INDEX(Data!$B$5:$T$94, 2, MATCH($C$7, Data!$B$4:$T$4,0))/INDEX(Data!$B$5:$T$94, 2, MATCH($C$6, Data!$B$4:$T$4,0)), "")</f>
        <v>1.1583000000000001</v>
      </c>
    </row>
    <row r="21" spans="12:13" x14ac:dyDescent="0.3">
      <c r="L21" s="6">
        <f>Data!A7</f>
        <v>45981</v>
      </c>
      <c r="M21" s="7">
        <f>IFERROR(INDEX(Data!$B$5:$T$94, 3, MATCH($C$7, Data!$B$4:$T$4,0))/INDEX(Data!$B$5:$T$94, 3, MATCH($C$6, Data!$B$4:$T$4,0)), "")</f>
        <v>1.1514</v>
      </c>
    </row>
    <row r="22" spans="12:13" x14ac:dyDescent="0.3">
      <c r="L22" s="6">
        <f>Data!A8</f>
        <v>45982</v>
      </c>
      <c r="M22" s="7">
        <f>IFERROR(INDEX(Data!$B$5:$T$94, 4, MATCH($C$7, Data!$B$4:$T$4,0))/INDEX(Data!$B$5:$T$94, 4, MATCH($C$6, Data!$B$4:$T$4,0)), "")</f>
        <v>1.1519999999999999</v>
      </c>
    </row>
    <row r="23" spans="12:13" x14ac:dyDescent="0.3">
      <c r="L23" s="6">
        <f>Data!A9</f>
        <v>45985</v>
      </c>
      <c r="M23" s="7">
        <f>IFERROR(INDEX(Data!$B$5:$T$94, 5, MATCH($C$7, Data!$B$4:$T$4,0))/INDEX(Data!$B$5:$T$94, 5, MATCH($C$6, Data!$B$4:$T$4,0)), "")</f>
        <v>1.1544000000000001</v>
      </c>
    </row>
    <row r="24" spans="12:13" x14ac:dyDescent="0.3">
      <c r="L24" s="6">
        <f>Data!A10</f>
        <v>45986</v>
      </c>
      <c r="M24" s="7">
        <f>IFERROR(INDEX(Data!$B$5:$T$94, 6, MATCH($C$7, Data!$B$4:$T$4,0))/INDEX(Data!$B$5:$T$94, 6, MATCH($C$6, Data!$B$4:$T$4,0)), "")</f>
        <v>1.1551</v>
      </c>
    </row>
    <row r="25" spans="12:13" x14ac:dyDescent="0.3">
      <c r="L25" s="6">
        <f>Data!A11</f>
        <v>45987</v>
      </c>
      <c r="M25" s="7">
        <f>IFERROR(INDEX(Data!$B$5:$T$94, 7, MATCH($C$7, Data!$B$4:$T$4,0))/INDEX(Data!$B$5:$T$94, 7, MATCH($C$6, Data!$B$4:$T$4,0)), "")</f>
        <v>1.1577</v>
      </c>
    </row>
    <row r="26" spans="12:13" x14ac:dyDescent="0.3">
      <c r="L26" s="6">
        <f>Data!A12</f>
        <v>45988</v>
      </c>
      <c r="M26" s="7">
        <f>IFERROR(INDEX(Data!$B$5:$T$94, 8, MATCH($C$7, Data!$B$4:$T$4,0))/INDEX(Data!$B$5:$T$94, 8, MATCH($C$6, Data!$B$4:$T$4,0)), "")</f>
        <v>1.1586000000000001</v>
      </c>
    </row>
    <row r="27" spans="12:13" x14ac:dyDescent="0.3">
      <c r="L27" s="6">
        <f>Data!A13</f>
        <v>45989</v>
      </c>
      <c r="M27" s="7">
        <f>IFERROR(INDEX(Data!$B$5:$T$94, 9, MATCH($C$7, Data!$B$4:$T$4,0))/INDEX(Data!$B$5:$T$94, 9, MATCH($C$6, Data!$B$4:$T$4,0)), "")</f>
        <v>1.1566000000000001</v>
      </c>
    </row>
    <row r="28" spans="12:13" x14ac:dyDescent="0.3">
      <c r="L28" s="6">
        <f>Data!A14</f>
        <v>45992</v>
      </c>
      <c r="M28" s="7">
        <f>IFERROR(INDEX(Data!$B$5:$T$94, 10, MATCH($C$7, Data!$B$4:$T$4,0))/INDEX(Data!$B$5:$T$94, 10, MATCH($C$6, Data!$B$4:$T$4,0)), "")</f>
        <v>1.1646000000000001</v>
      </c>
    </row>
    <row r="29" spans="12:13" x14ac:dyDescent="0.3">
      <c r="L29" s="6">
        <f>Data!A15</f>
        <v>45993</v>
      </c>
      <c r="M29" s="7">
        <f>IFERROR(INDEX(Data!$B$5:$T$94, 11, MATCH($C$7, Data!$B$4:$T$4,0))/INDEX(Data!$B$5:$T$94, 11, MATCH($C$6, Data!$B$4:$T$4,0)), "")</f>
        <v>1.1614</v>
      </c>
    </row>
    <row r="30" spans="12:13" x14ac:dyDescent="0.3">
      <c r="L30" s="6">
        <f>Data!A16</f>
        <v>45994</v>
      </c>
      <c r="M30" s="7">
        <f>IFERROR(INDEX(Data!$B$5:$T$94, 12, MATCH($C$7, Data!$B$4:$T$4,0))/INDEX(Data!$B$5:$T$94, 12, MATCH($C$6, Data!$B$4:$T$4,0)), "")</f>
        <v>1.1668000000000001</v>
      </c>
    </row>
    <row r="31" spans="12:13" x14ac:dyDescent="0.3">
      <c r="L31" s="6">
        <f>Data!A17</f>
        <v>45995</v>
      </c>
      <c r="M31" s="7">
        <f>IFERROR(INDEX(Data!$B$5:$T$94, 13, MATCH($C$7, Data!$B$4:$T$4,0))/INDEX(Data!$B$5:$T$94, 13, MATCH($C$6, Data!$B$4:$T$4,0)), "")</f>
        <v>1.1666000000000001</v>
      </c>
    </row>
    <row r="32" spans="12:13" x14ac:dyDescent="0.3">
      <c r="L32" s="6">
        <f>Data!A18</f>
        <v>45996</v>
      </c>
      <c r="M32" s="7">
        <f>IFERROR(INDEX(Data!$B$5:$T$94, 14, MATCH($C$7, Data!$B$4:$T$4,0))/INDEX(Data!$B$5:$T$94, 14, MATCH($C$6, Data!$B$4:$T$4,0)), "")</f>
        <v>1.1645000000000001</v>
      </c>
    </row>
    <row r="33" spans="2:13" x14ac:dyDescent="0.3">
      <c r="L33" s="6">
        <f>Data!A19</f>
        <v>45999</v>
      </c>
      <c r="M33" s="7">
        <f>IFERROR(INDEX(Data!$B$5:$T$94, 15, MATCH($C$7, Data!$B$4:$T$4,0))/INDEX(Data!$B$5:$T$94, 15, MATCH($C$6, Data!$B$4:$T$4,0)), "")</f>
        <v>1.1655</v>
      </c>
    </row>
    <row r="34" spans="2:13" ht="15.6" customHeight="1" x14ac:dyDescent="0.3">
      <c r="B34" s="32" t="s">
        <v>31</v>
      </c>
      <c r="C34" s="33"/>
      <c r="D34" s="33"/>
      <c r="E34" s="33"/>
      <c r="F34" s="33"/>
      <c r="G34" s="33"/>
      <c r="H34" s="33"/>
      <c r="I34" s="33"/>
      <c r="J34" s="34"/>
      <c r="L34" s="6">
        <f>Data!A20</f>
        <v>46000</v>
      </c>
      <c r="M34" s="7">
        <f>IFERROR(INDEX(Data!$B$5:$T$94, 16, MATCH($C$7, Data!$B$4:$T$4,0))/INDEX(Data!$B$5:$T$94, 16, MATCH($C$6, Data!$B$4:$T$4,0)), "")</f>
        <v>1.1637</v>
      </c>
    </row>
    <row r="35" spans="2:13" x14ac:dyDescent="0.3">
      <c r="L35" s="6">
        <f>Data!A21</f>
        <v>46001</v>
      </c>
      <c r="M35" s="7">
        <f>IFERROR(INDEX(Data!$B$5:$T$94, 17, MATCH($C$7, Data!$B$4:$T$4,0))/INDEX(Data!$B$5:$T$94, 17, MATCH($C$6, Data!$B$4:$T$4,0)), "")</f>
        <v>1.1634</v>
      </c>
    </row>
    <row r="36" spans="2:13" x14ac:dyDescent="0.3">
      <c r="B36" s="5" t="s">
        <v>32</v>
      </c>
      <c r="C36" s="5" t="s">
        <v>33</v>
      </c>
      <c r="L36" s="6">
        <f>Data!A22</f>
        <v>46002</v>
      </c>
      <c r="M36" s="7">
        <f>IFERROR(INDEX(Data!$B$5:$T$94, 18, MATCH($C$7, Data!$B$4:$T$4,0))/INDEX(Data!$B$5:$T$94, 18, MATCH($C$6, Data!$B$4:$T$4,0)), "")</f>
        <v>1.1714</v>
      </c>
    </row>
    <row r="37" spans="2:13" x14ac:dyDescent="0.3">
      <c r="B37" s="8" t="s">
        <v>13</v>
      </c>
      <c r="C37" s="9">
        <f>Data!D137</f>
        <v>6.9378197901293071E-4</v>
      </c>
      <c r="L37" s="6">
        <f>Data!A23</f>
        <v>46003</v>
      </c>
      <c r="M37" s="7">
        <f>IFERROR(INDEX(Data!$B$5:$T$94, 19, MATCH($C$7, Data!$B$4:$T$4,0))/INDEX(Data!$B$5:$T$94, 19, MATCH($C$6, Data!$B$4:$T$4,0)), "")</f>
        <v>1.1731</v>
      </c>
    </row>
    <row r="38" spans="2:13" x14ac:dyDescent="0.3">
      <c r="B38" s="8" t="s">
        <v>34</v>
      </c>
      <c r="C38" s="9">
        <f>Data!D138</f>
        <v>9.8345481892869735E-4</v>
      </c>
      <c r="L38" s="6">
        <f>Data!A24</f>
        <v>46006</v>
      </c>
      <c r="M38" s="7">
        <f>IFERROR(INDEX(Data!$B$5:$T$94, 20, MATCH($C$7, Data!$B$4:$T$4,0))/INDEX(Data!$B$5:$T$94, 20, MATCH($C$6, Data!$B$4:$T$4,0)), "")</f>
        <v>1.1753</v>
      </c>
    </row>
    <row r="39" spans="2:13" x14ac:dyDescent="0.3">
      <c r="B39" s="8" t="s">
        <v>35</v>
      </c>
      <c r="C39" s="9">
        <f>Data!D139</f>
        <v>4.9102515139942682E-3</v>
      </c>
      <c r="L39" s="6">
        <f>Data!A25</f>
        <v>46007</v>
      </c>
      <c r="M39" s="7">
        <f>IFERROR(INDEX(Data!$B$5:$T$94, 21, MATCH($C$7, Data!$B$4:$T$4,0))/INDEX(Data!$B$5:$T$94, 21, MATCH($C$6, Data!$B$4:$T$4,0)), "")</f>
        <v>1.1776</v>
      </c>
    </row>
    <row r="40" spans="2:13" x14ac:dyDescent="0.3">
      <c r="B40" s="8" t="s">
        <v>36</v>
      </c>
      <c r="C40" s="9">
        <f>Data!D140</f>
        <v>9.153065725628462E-3</v>
      </c>
      <c r="L40" s="6">
        <f>Data!A26</f>
        <v>46008</v>
      </c>
      <c r="M40" s="7">
        <f>IFERROR(INDEX(Data!$B$5:$T$94, 22, MATCH($C$7, Data!$B$4:$T$4,0))/INDEX(Data!$B$5:$T$94, 22, MATCH($C$6, Data!$B$4:$T$4,0)), "")</f>
        <v>1.1721999999999999</v>
      </c>
    </row>
    <row r="41" spans="2:13" x14ac:dyDescent="0.3">
      <c r="B41" s="8" t="s">
        <v>37</v>
      </c>
      <c r="C41" s="9">
        <f>Data!D141</f>
        <v>1.0124019235636661E-2</v>
      </c>
      <c r="L41" s="6">
        <f>Data!A27</f>
        <v>46009</v>
      </c>
      <c r="M41" s="7">
        <f>IFERROR(INDEX(Data!$B$5:$T$94, 23, MATCH($C$7, Data!$B$4:$T$4,0))/INDEX(Data!$B$5:$T$94, 23, MATCH($C$6, Data!$B$4:$T$4,0)), "")</f>
        <v>1.1718999999999999</v>
      </c>
    </row>
    <row r="42" spans="2:13" x14ac:dyDescent="0.3">
      <c r="B42" s="8" t="s">
        <v>38</v>
      </c>
      <c r="C42" s="9">
        <f>Data!D142</f>
        <v>2.8717569482960448E-2</v>
      </c>
      <c r="L42" s="6">
        <f>Data!A28</f>
        <v>46010</v>
      </c>
      <c r="M42" s="7">
        <f>IFERROR(INDEX(Data!$B$5:$T$94, 24, MATCH($C$7, Data!$B$4:$T$4,0))/INDEX(Data!$B$5:$T$94, 24, MATCH($C$6, Data!$B$4:$T$4,0)), "")</f>
        <v>1.1712</v>
      </c>
    </row>
    <row r="43" spans="2:13" x14ac:dyDescent="0.3">
      <c r="B43" s="8" t="s">
        <v>39</v>
      </c>
      <c r="C43" s="9">
        <f>Data!D143</f>
        <v>4.0925804664282417E-3</v>
      </c>
      <c r="L43" s="6">
        <f>Data!A29</f>
        <v>46013</v>
      </c>
      <c r="M43" s="7">
        <f>IFERROR(INDEX(Data!$B$5:$T$94, 25, MATCH($C$7, Data!$B$4:$T$4,0))/INDEX(Data!$B$5:$T$94, 25, MATCH($C$6, Data!$B$4:$T$4,0)), "")</f>
        <v>1.1745000000000001</v>
      </c>
    </row>
    <row r="44" spans="2:13" x14ac:dyDescent="0.3">
      <c r="B44" s="8" t="s">
        <v>40</v>
      </c>
      <c r="C44" s="9">
        <f>Data!D144</f>
        <v>1.261034047919285E-2</v>
      </c>
      <c r="L44" s="6">
        <f>Data!A30</f>
        <v>46014</v>
      </c>
      <c r="M44" s="7">
        <f>IFERROR(INDEX(Data!$B$5:$T$94, 26, MATCH($C$7, Data!$B$4:$T$4,0))/INDEX(Data!$B$5:$T$94, 26, MATCH($C$6, Data!$B$4:$T$4,0)), "")</f>
        <v>1.1786000000000001</v>
      </c>
    </row>
    <row r="45" spans="2:13" x14ac:dyDescent="0.3">
      <c r="B45" s="8" t="s">
        <v>41</v>
      </c>
      <c r="C45" s="9">
        <f>Data!D145</f>
        <v>4.8315722929648253E-3</v>
      </c>
      <c r="L45" s="6">
        <f>Data!A31</f>
        <v>46015</v>
      </c>
      <c r="M45" s="7">
        <f>IFERROR(INDEX(Data!$B$5:$T$94, 27, MATCH($C$7, Data!$B$4:$T$4,0))/INDEX(Data!$B$5:$T$94, 27, MATCH($C$6, Data!$B$4:$T$4,0)), "")</f>
        <v>1.1787000000000001</v>
      </c>
    </row>
    <row r="46" spans="2:13" x14ac:dyDescent="0.3">
      <c r="B46" s="8" t="s">
        <v>42</v>
      </c>
      <c r="C46" s="9">
        <f>Data!D146</f>
        <v>3.5217054445566554E-3</v>
      </c>
      <c r="L46" s="6">
        <f>Data!A32</f>
        <v>46020</v>
      </c>
      <c r="M46" s="7">
        <f>IFERROR(INDEX(Data!$B$5:$T$94, 28, MATCH($C$7, Data!$B$4:$T$4,0))/INDEX(Data!$B$5:$T$94, 28, MATCH($C$6, Data!$B$4:$T$4,0)), "")</f>
        <v>1.1766000000000001</v>
      </c>
    </row>
    <row r="47" spans="2:13" x14ac:dyDescent="0.3">
      <c r="L47" s="6">
        <f>Data!A33</f>
        <v>46021</v>
      </c>
      <c r="M47" s="7">
        <f>IFERROR(INDEX(Data!$B$5:$T$94, 29, MATCH($C$7, Data!$B$4:$T$4,0))/INDEX(Data!$B$5:$T$94, 29, MATCH($C$6, Data!$B$4:$T$4,0)), "")</f>
        <v>1.1757</v>
      </c>
    </row>
    <row r="48" spans="2:13" x14ac:dyDescent="0.3">
      <c r="B48" s="38" t="s">
        <v>43</v>
      </c>
      <c r="C48" s="39"/>
      <c r="D48" s="39"/>
      <c r="E48" s="39"/>
      <c r="F48" s="39"/>
      <c r="G48" s="39"/>
      <c r="H48" s="39"/>
      <c r="I48" s="39"/>
      <c r="J48" s="26"/>
      <c r="L48" s="6">
        <f>Data!A34</f>
        <v>46022</v>
      </c>
      <c r="M48" s="7">
        <f>IFERROR(INDEX(Data!$B$5:$T$94, 30, MATCH($C$7, Data!$B$4:$T$4,0))/INDEX(Data!$B$5:$T$94, 30, MATCH($C$6, Data!$B$4:$T$4,0)), "")</f>
        <v>1.175</v>
      </c>
    </row>
    <row r="49" spans="2:13" x14ac:dyDescent="0.3">
      <c r="B49" s="27"/>
      <c r="C49" s="40"/>
      <c r="D49" s="40"/>
      <c r="E49" s="40"/>
      <c r="F49" s="40"/>
      <c r="G49" s="40"/>
      <c r="H49" s="40"/>
      <c r="I49" s="40"/>
      <c r="J49" s="28"/>
      <c r="L49" s="6">
        <f>Data!A35</f>
        <v>46024</v>
      </c>
      <c r="M49" s="7">
        <f>IFERROR(INDEX(Data!$B$5:$T$94, 31, MATCH($C$7, Data!$B$4:$T$4,0))/INDEX(Data!$B$5:$T$94, 31, MATCH($C$6, Data!$B$4:$T$4,0)), "")</f>
        <v>1.1720999999999999</v>
      </c>
    </row>
    <row r="50" spans="2:13" ht="18" customHeight="1" x14ac:dyDescent="0.3">
      <c r="B50" s="10" t="s">
        <v>44</v>
      </c>
      <c r="C50" s="37" t="s">
        <v>45</v>
      </c>
      <c r="D50" s="33"/>
      <c r="E50" s="33"/>
      <c r="F50" s="33"/>
      <c r="G50" s="33"/>
      <c r="H50" s="33"/>
      <c r="I50" s="33"/>
      <c r="J50" s="34"/>
      <c r="L50" s="6">
        <f>Data!A36</f>
        <v>46027</v>
      </c>
      <c r="M50" s="7">
        <f>IFERROR(INDEX(Data!$B$5:$T$94, 32, MATCH($C$7, Data!$B$4:$T$4,0))/INDEX(Data!$B$5:$T$94, 32, MATCH($C$6, Data!$B$4:$T$4,0)), "")</f>
        <v>1.1664000000000001</v>
      </c>
    </row>
    <row r="51" spans="2:13" x14ac:dyDescent="0.3">
      <c r="L51" s="6">
        <f>Data!A37</f>
        <v>46028</v>
      </c>
      <c r="M51" s="7">
        <f>IFERROR(INDEX(Data!$B$5:$T$94, 33, MATCH($C$7, Data!$B$4:$T$4,0))/INDEX(Data!$B$5:$T$94, 33, MATCH($C$6, Data!$B$4:$T$4,0)), "")</f>
        <v>1.1707000000000001</v>
      </c>
    </row>
    <row r="52" spans="2:13" x14ac:dyDescent="0.3">
      <c r="L52" s="6">
        <f>Data!A38</f>
        <v>46029</v>
      </c>
      <c r="M52" s="7">
        <f>IFERROR(INDEX(Data!$B$5:$T$94, 34, MATCH($C$7, Data!$B$4:$T$4,0))/INDEX(Data!$B$5:$T$94, 34, MATCH($C$6, Data!$B$4:$T$4,0)), "")</f>
        <v>1.1684000000000001</v>
      </c>
    </row>
    <row r="53" spans="2:13" x14ac:dyDescent="0.3">
      <c r="L53" s="6">
        <f>Data!A39</f>
        <v>46030</v>
      </c>
      <c r="M53" s="7">
        <f>IFERROR(INDEX(Data!$B$5:$T$94, 35, MATCH($C$7, Data!$B$4:$T$4,0))/INDEX(Data!$B$5:$T$94, 35, MATCH($C$6, Data!$B$4:$T$4,0)), "")</f>
        <v>1.1675</v>
      </c>
    </row>
    <row r="54" spans="2:13" x14ac:dyDescent="0.3">
      <c r="L54" s="6">
        <f>Data!A40</f>
        <v>46031</v>
      </c>
      <c r="M54" s="7">
        <f>IFERROR(INDEX(Data!$B$5:$T$94, 36, MATCH($C$7, Data!$B$4:$T$4,0))/INDEX(Data!$B$5:$T$94, 36, MATCH($C$6, Data!$B$4:$T$4,0)), "")</f>
        <v>1.1641999999999999</v>
      </c>
    </row>
    <row r="55" spans="2:13" x14ac:dyDescent="0.3">
      <c r="L55" s="6">
        <f>Data!A41</f>
        <v>46034</v>
      </c>
      <c r="M55" s="7">
        <f>IFERROR(INDEX(Data!$B$5:$T$94, 37, MATCH($C$7, Data!$B$4:$T$4,0))/INDEX(Data!$B$5:$T$94, 37, MATCH($C$6, Data!$B$4:$T$4,0)), "")</f>
        <v>1.1692</v>
      </c>
    </row>
    <row r="56" spans="2:13" x14ac:dyDescent="0.3">
      <c r="L56" s="6">
        <f>Data!A42</f>
        <v>46035</v>
      </c>
      <c r="M56" s="7">
        <f>IFERROR(INDEX(Data!$B$5:$T$94, 38, MATCH($C$7, Data!$B$4:$T$4,0))/INDEX(Data!$B$5:$T$94, 38, MATCH($C$6, Data!$B$4:$T$4,0)), "")</f>
        <v>1.1654</v>
      </c>
    </row>
    <row r="57" spans="2:13" x14ac:dyDescent="0.3">
      <c r="L57" s="6">
        <f>Data!A43</f>
        <v>46036</v>
      </c>
      <c r="M57" s="7">
        <f>IFERROR(INDEX(Data!$B$5:$T$94, 39, MATCH($C$7, Data!$B$4:$T$4,0))/INDEX(Data!$B$5:$T$94, 39, MATCH($C$6, Data!$B$4:$T$4,0)), "")</f>
        <v>1.1651</v>
      </c>
    </row>
    <row r="58" spans="2:13" x14ac:dyDescent="0.3">
      <c r="L58" s="6">
        <f>Data!A44</f>
        <v>46037</v>
      </c>
      <c r="M58" s="7">
        <f>IFERROR(INDEX(Data!$B$5:$T$94, 40, MATCH($C$7, Data!$B$4:$T$4,0))/INDEX(Data!$B$5:$T$94, 40, MATCH($C$6, Data!$B$4:$T$4,0)), "")</f>
        <v>1.1624000000000001</v>
      </c>
    </row>
    <row r="59" spans="2:13" x14ac:dyDescent="0.3">
      <c r="L59" s="6">
        <f>Data!A45</f>
        <v>46038</v>
      </c>
      <c r="M59" s="7">
        <f>IFERROR(INDEX(Data!$B$5:$T$94, 41, MATCH($C$7, Data!$B$4:$T$4,0))/INDEX(Data!$B$5:$T$94, 41, MATCH($C$6, Data!$B$4:$T$4,0)), "")</f>
        <v>1.1617</v>
      </c>
    </row>
    <row r="60" spans="2:13" x14ac:dyDescent="0.3">
      <c r="L60" s="6">
        <f>Data!A46</f>
        <v>46041</v>
      </c>
      <c r="M60" s="7">
        <f>IFERROR(INDEX(Data!$B$5:$T$94, 42, MATCH($C$7, Data!$B$4:$T$4,0))/INDEX(Data!$B$5:$T$94, 42, MATCH($C$6, Data!$B$4:$T$4,0)), "")</f>
        <v>1.1631</v>
      </c>
    </row>
    <row r="61" spans="2:13" x14ac:dyDescent="0.3">
      <c r="L61" s="6">
        <f>Data!A47</f>
        <v>46042</v>
      </c>
      <c r="M61" s="7">
        <f>IFERROR(INDEX(Data!$B$5:$T$94, 43, MATCH($C$7, Data!$B$4:$T$4,0))/INDEX(Data!$B$5:$T$94, 43, MATCH($C$6, Data!$B$4:$T$4,0)), "")</f>
        <v>1.1728000000000001</v>
      </c>
    </row>
    <row r="62" spans="2:13" x14ac:dyDescent="0.3">
      <c r="L62" s="6">
        <f>Data!A48</f>
        <v>46043</v>
      </c>
      <c r="M62" s="7">
        <f>IFERROR(INDEX(Data!$B$5:$T$94, 44, MATCH($C$7, Data!$B$4:$T$4,0))/INDEX(Data!$B$5:$T$94, 44, MATCH($C$6, Data!$B$4:$T$4,0)), "")</f>
        <v>1.1738999999999999</v>
      </c>
    </row>
    <row r="63" spans="2:13" x14ac:dyDescent="0.3">
      <c r="L63" s="6">
        <f>Data!A49</f>
        <v>46044</v>
      </c>
      <c r="M63" s="7">
        <f>IFERROR(INDEX(Data!$B$5:$T$94, 45, MATCH($C$7, Data!$B$4:$T$4,0))/INDEX(Data!$B$5:$T$94, 45, MATCH($C$6, Data!$B$4:$T$4,0)), "")</f>
        <v>1.1706000000000001</v>
      </c>
    </row>
    <row r="64" spans="2:13" x14ac:dyDescent="0.3">
      <c r="L64" s="6">
        <f>Data!A50</f>
        <v>46045</v>
      </c>
      <c r="M64" s="7">
        <f>IFERROR(INDEX(Data!$B$5:$T$94, 46, MATCH($C$7, Data!$B$4:$T$4,0))/INDEX(Data!$B$5:$T$94, 46, MATCH($C$6, Data!$B$4:$T$4,0)), "")</f>
        <v>1.1741999999999999</v>
      </c>
    </row>
    <row r="65" spans="12:13" x14ac:dyDescent="0.3">
      <c r="L65" s="6">
        <f>Data!A51</f>
        <v>46048</v>
      </c>
      <c r="M65" s="7">
        <f>IFERROR(INDEX(Data!$B$5:$T$94, 47, MATCH($C$7, Data!$B$4:$T$4,0))/INDEX(Data!$B$5:$T$94, 47, MATCH($C$6, Data!$B$4:$T$4,0)), "")</f>
        <v>1.1836</v>
      </c>
    </row>
    <row r="66" spans="12:13" x14ac:dyDescent="0.3">
      <c r="L66" s="6">
        <f>Data!A52</f>
        <v>46049</v>
      </c>
      <c r="M66" s="7">
        <f>IFERROR(INDEX(Data!$B$5:$T$94, 48, MATCH($C$7, Data!$B$4:$T$4,0))/INDEX(Data!$B$5:$T$94, 48, MATCH($C$6, Data!$B$4:$T$4,0)), "")</f>
        <v>1.1929000000000001</v>
      </c>
    </row>
    <row r="67" spans="12:13" x14ac:dyDescent="0.3">
      <c r="L67" s="6">
        <f>Data!A53</f>
        <v>46050</v>
      </c>
      <c r="M67" s="7">
        <f>IFERROR(INDEX(Data!$B$5:$T$94, 49, MATCH($C$7, Data!$B$4:$T$4,0))/INDEX(Data!$B$5:$T$94, 49, MATCH($C$6, Data!$B$4:$T$4,0)), "")</f>
        <v>1.1974</v>
      </c>
    </row>
    <row r="68" spans="12:13" x14ac:dyDescent="0.3">
      <c r="L68" s="6">
        <f>Data!A54</f>
        <v>46051</v>
      </c>
      <c r="M68" s="7">
        <f>IFERROR(INDEX(Data!$B$5:$T$94, 50, MATCH($C$7, Data!$B$4:$T$4,0))/INDEX(Data!$B$5:$T$94, 50, MATCH($C$6, Data!$B$4:$T$4,0)), "")</f>
        <v>1.1968000000000001</v>
      </c>
    </row>
    <row r="69" spans="12:13" x14ac:dyDescent="0.3">
      <c r="L69" s="6">
        <f>Data!A55</f>
        <v>46052</v>
      </c>
      <c r="M69" s="7">
        <f>IFERROR(INDEX(Data!$B$5:$T$94, 51, MATCH($C$7, Data!$B$4:$T$4,0))/INDEX(Data!$B$5:$T$94, 51, MATCH($C$6, Data!$B$4:$T$4,0)), "")</f>
        <v>1.1919</v>
      </c>
    </row>
    <row r="70" spans="12:13" x14ac:dyDescent="0.3">
      <c r="L70" s="6">
        <f>Data!A56</f>
        <v>46055</v>
      </c>
      <c r="M70" s="7">
        <f>IFERROR(INDEX(Data!$B$5:$T$94, 52, MATCH($C$7, Data!$B$4:$T$4,0))/INDEX(Data!$B$5:$T$94, 52, MATCH($C$6, Data!$B$4:$T$4,0)), "")</f>
        <v>1.1839999999999999</v>
      </c>
    </row>
    <row r="71" spans="12:13" x14ac:dyDescent="0.3">
      <c r="L71" s="6">
        <f>Data!A57</f>
        <v>46056</v>
      </c>
      <c r="M71" s="7">
        <f>IFERROR(INDEX(Data!$B$5:$T$94, 53, MATCH($C$7, Data!$B$4:$T$4,0))/INDEX(Data!$B$5:$T$94, 53, MATCH($C$6, Data!$B$4:$T$4,0)), "")</f>
        <v>1.1800999999999999</v>
      </c>
    </row>
    <row r="72" spans="12:13" x14ac:dyDescent="0.3">
      <c r="L72" s="6">
        <f>Data!A58</f>
        <v>46057</v>
      </c>
      <c r="M72" s="7">
        <f>IFERROR(INDEX(Data!$B$5:$T$94, 54, MATCH($C$7, Data!$B$4:$T$4,0))/INDEX(Data!$B$5:$T$94, 54, MATCH($C$6, Data!$B$4:$T$4,0)), "")</f>
        <v>1.1819999999999999</v>
      </c>
    </row>
    <row r="73" spans="12:13" x14ac:dyDescent="0.3">
      <c r="L73" s="6">
        <f>Data!A59</f>
        <v>46058</v>
      </c>
      <c r="M73" s="7">
        <f>IFERROR(INDEX(Data!$B$5:$T$94, 55, MATCH($C$7, Data!$B$4:$T$4,0))/INDEX(Data!$B$5:$T$94, 55, MATCH($C$6, Data!$B$4:$T$4,0)), "")</f>
        <v>1.1798</v>
      </c>
    </row>
    <row r="74" spans="12:13" x14ac:dyDescent="0.3">
      <c r="L74" s="6">
        <f>Data!A60</f>
        <v>46059</v>
      </c>
      <c r="M74" s="7">
        <f>IFERROR(INDEX(Data!$B$5:$T$94, 56, MATCH($C$7, Data!$B$4:$T$4,0))/INDEX(Data!$B$5:$T$94, 56, MATCH($C$6, Data!$B$4:$T$4,0)), "")</f>
        <v>1.1794</v>
      </c>
    </row>
    <row r="75" spans="12:13" x14ac:dyDescent="0.3">
      <c r="L75" s="6">
        <f>Data!A61</f>
        <v>46062</v>
      </c>
      <c r="M75" s="7">
        <f>IFERROR(INDEX(Data!$B$5:$T$94, 57, MATCH($C$7, Data!$B$4:$T$4,0))/INDEX(Data!$B$5:$T$94, 57, MATCH($C$6, Data!$B$4:$T$4,0)), "")</f>
        <v>1.1886000000000001</v>
      </c>
    </row>
    <row r="76" spans="12:13" x14ac:dyDescent="0.3">
      <c r="L76" s="6">
        <f>Data!A62</f>
        <v>46063</v>
      </c>
      <c r="M76" s="7">
        <f>IFERROR(INDEX(Data!$B$5:$T$94, 58, MATCH($C$7, Data!$B$4:$T$4,0))/INDEX(Data!$B$5:$T$94, 58, MATCH($C$6, Data!$B$4:$T$4,0)), "")</f>
        <v>1.1894</v>
      </c>
    </row>
    <row r="77" spans="12:13" x14ac:dyDescent="0.3">
      <c r="L77" s="6">
        <f>Data!A63</f>
        <v>46064</v>
      </c>
      <c r="M77" s="7">
        <f>IFERROR(INDEX(Data!$B$5:$T$94, 59, MATCH($C$7, Data!$B$4:$T$4,0))/INDEX(Data!$B$5:$T$94, 59, MATCH($C$6, Data!$B$4:$T$4,0)), "")</f>
        <v>1.19</v>
      </c>
    </row>
    <row r="78" spans="12:13" x14ac:dyDescent="0.3">
      <c r="L78" s="6">
        <f>Data!A64</f>
        <v>46065</v>
      </c>
      <c r="M78" s="7">
        <f>IFERROR(INDEX(Data!$B$5:$T$94, 60, MATCH($C$7, Data!$B$4:$T$4,0))/INDEX(Data!$B$5:$T$94, 60, MATCH($C$6, Data!$B$4:$T$4,0)), "")</f>
        <v>1.1874</v>
      </c>
    </row>
    <row r="79" spans="12:13" x14ac:dyDescent="0.3">
      <c r="L79" s="6">
        <f>Data!A65</f>
        <v>46066</v>
      </c>
      <c r="M79" s="7">
        <f>IFERROR(INDEX(Data!$B$5:$T$94, 61, MATCH($C$7, Data!$B$4:$T$4,0))/INDEX(Data!$B$5:$T$94, 61, MATCH($C$6, Data!$B$4:$T$4,0)), "")</f>
        <v>1.1861999999999999</v>
      </c>
    </row>
    <row r="80" spans="12:13" x14ac:dyDescent="0.3">
      <c r="L80" s="6">
        <f>Data!A66</f>
        <v>46069</v>
      </c>
      <c r="M80" s="7">
        <f>IFERROR(INDEX(Data!$B$5:$T$94, 62, MATCH($C$7, Data!$B$4:$T$4,0))/INDEX(Data!$B$5:$T$94, 62, MATCH($C$6, Data!$B$4:$T$4,0)), "")</f>
        <v>1.1855</v>
      </c>
    </row>
    <row r="81" spans="12:13" x14ac:dyDescent="0.3">
      <c r="L81" s="6">
        <f>Data!A94</f>
        <v>46107</v>
      </c>
      <c r="M81" s="7">
        <f>IFERROR(INDEX(Data!$B$5:$T$94, 63, MATCH($C$7, Data!$B$4:$T$4,0))/INDEX(Data!$B$5:$T$94, 63, MATCH($C$6, Data!$B$4:$T$4,0)), "")</f>
        <v>1.1826000000000001</v>
      </c>
    </row>
  </sheetData>
  <mergeCells count="21">
    <mergeCell ref="C50:J50"/>
    <mergeCell ref="D7:E7"/>
    <mergeCell ref="B48:J49"/>
    <mergeCell ref="D9:E9"/>
    <mergeCell ref="G8:H9"/>
    <mergeCell ref="D8:E8"/>
    <mergeCell ref="B34:J34"/>
    <mergeCell ref="B4:E4"/>
    <mergeCell ref="G7:H7"/>
    <mergeCell ref="D11:E11"/>
    <mergeCell ref="I7:J7"/>
    <mergeCell ref="G4:H4"/>
    <mergeCell ref="I4:J4"/>
    <mergeCell ref="D5:E5"/>
    <mergeCell ref="G5:H6"/>
    <mergeCell ref="B1:J1"/>
    <mergeCell ref="I5:J6"/>
    <mergeCell ref="I8:J9"/>
    <mergeCell ref="B13:J13"/>
    <mergeCell ref="D6:E6"/>
    <mergeCell ref="B2:J2"/>
  </mergeCells>
  <conditionalFormatting sqref="C37:C46">
    <cfRule type="colorScale" priority="3">
      <colorScale>
        <cfvo type="min"/>
        <cfvo type="num" val="0"/>
        <cfvo type="max"/>
        <color rgb="FFFEE2E2"/>
        <color rgb="FFFFFFFF"/>
        <color rgb="FFDCFCE7"/>
      </colorScale>
    </cfRule>
  </conditionalFormatting>
  <conditionalFormatting sqref="G8:H9">
    <cfRule type="cellIs" dxfId="10" priority="1" operator="greaterThan">
      <formula>0</formula>
    </cfRule>
    <cfRule type="cellIs" dxfId="9" priority="2" operator="lessThan">
      <formula>0</formula>
    </cfRule>
  </conditionalFormatting>
  <dataValidations count="4">
    <dataValidation type="list" allowBlank="1" showInputMessage="1" showErrorMessage="1" sqref="C6 C7" xr:uid="{D2F0087F-3623-4ADC-A3E3-B999A9A9102A}">
      <formula1>CurrencyCodes</formula1>
    </dataValidation>
    <dataValidation type="list" allowBlank="1" showInputMessage="1" showErrorMessage="1" sqref="C9" xr:uid="{EFBC049A-CA0A-4AEB-846F-B7D7ED1E0EF4}">
      <formula1>"TRUE,FALSE"</formula1>
    </dataValidation>
    <dataValidation type="list" allowBlank="1" showInputMessage="1" showErrorMessage="1" sqref="C8" xr:uid="{E6C4E32D-42DE-4C2F-8F64-031ABF14EC56}">
      <formula1>tbl_Dates</formula1>
    </dataValidation>
    <dataValidation type="whole" allowBlank="1" showInputMessage="1" showErrorMessage="1" promptTitle="Value picker" prompt="Pick a value between 1 and million." sqref="C5" xr:uid="{B44D452E-FBDC-4FFF-BF39-4EE127221C74}">
      <formula1>1</formula1>
      <formula2>1000000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E146"/>
  <sheetViews>
    <sheetView showGridLines="0" workbookViewId="0">
      <selection activeCell="G137" sqref="G137"/>
    </sheetView>
  </sheetViews>
  <sheetFormatPr defaultRowHeight="14.4" x14ac:dyDescent="0.3"/>
  <cols>
    <col min="1" max="1" width="10.5546875" bestFit="1" customWidth="1"/>
    <col min="2" max="2" width="19.44140625" bestFit="1" customWidth="1"/>
    <col min="3" max="3" width="14.5546875" bestFit="1" customWidth="1"/>
    <col min="4" max="4" width="10.33203125" bestFit="1" customWidth="1"/>
    <col min="5" max="5" width="8.6640625" bestFit="1" customWidth="1"/>
    <col min="6" max="6" width="8.88671875" bestFit="1" customWidth="1"/>
    <col min="7" max="7" width="10.33203125" bestFit="1" customWidth="1"/>
    <col min="8" max="8" width="8.88671875" bestFit="1" customWidth="1"/>
    <col min="9" max="9" width="8.77734375" bestFit="1" customWidth="1"/>
    <col min="10" max="10" width="9.21875" bestFit="1" customWidth="1"/>
    <col min="11" max="11" width="8.5546875" bestFit="1" customWidth="1"/>
    <col min="12" max="12" width="8.6640625" bestFit="1" customWidth="1"/>
    <col min="13" max="13" width="8.5546875" bestFit="1" customWidth="1"/>
    <col min="14" max="14" width="9.21875" bestFit="1" customWidth="1"/>
    <col min="15" max="15" width="8.5546875" bestFit="1" customWidth="1"/>
    <col min="16" max="16" width="9.21875" bestFit="1" customWidth="1"/>
    <col min="17" max="17" width="8.5546875" bestFit="1" customWidth="1"/>
    <col min="18" max="18" width="9" bestFit="1" customWidth="1"/>
    <col min="19" max="19" width="8.88671875" bestFit="1" customWidth="1"/>
    <col min="20" max="21" width="9" bestFit="1" customWidth="1"/>
    <col min="22" max="22" width="7" bestFit="1" customWidth="1"/>
    <col min="23" max="23" width="9" bestFit="1" customWidth="1"/>
    <col min="24" max="25" width="8" bestFit="1" customWidth="1"/>
    <col min="26" max="26" width="7.109375" bestFit="1" customWidth="1"/>
    <col min="27" max="30" width="7" bestFit="1" customWidth="1"/>
    <col min="31" max="31" width="8" bestFit="1" customWidth="1"/>
    <col min="32" max="32" width="9" bestFit="1" customWidth="1"/>
    <col min="33" max="33" width="7" bestFit="1" customWidth="1"/>
    <col min="34" max="34" width="9" bestFit="1" customWidth="1"/>
    <col min="35" max="35" width="8" bestFit="1" customWidth="1"/>
    <col min="36" max="36" width="6.77734375" bestFit="1" customWidth="1"/>
    <col min="37" max="37" width="8" bestFit="1" customWidth="1"/>
    <col min="38" max="38" width="7.109375" bestFit="1" customWidth="1"/>
    <col min="39" max="39" width="5.77734375" bestFit="1" customWidth="1"/>
    <col min="40" max="40" width="6.44140625" bestFit="1" customWidth="1"/>
    <col min="41" max="42" width="7" bestFit="1" customWidth="1"/>
    <col min="43" max="43" width="7.21875" bestFit="1" customWidth="1"/>
    <col min="44" max="45" width="7" bestFit="1" customWidth="1"/>
    <col min="46" max="46" width="8" bestFit="1" customWidth="1"/>
  </cols>
  <sheetData>
    <row r="1" spans="1:31" ht="28.05" customHeight="1" x14ac:dyDescent="0.3">
      <c r="A1" s="45" t="s">
        <v>46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31" x14ac:dyDescent="0.3">
      <c r="A2" s="43" t="s">
        <v>47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1" t="s">
        <v>48</v>
      </c>
    </row>
    <row r="3" spans="1:31" x14ac:dyDescent="0.3">
      <c r="L3" s="12" t="s">
        <v>45</v>
      </c>
    </row>
    <row r="4" spans="1:31" x14ac:dyDescent="0.3">
      <c r="A4" s="55" t="s">
        <v>29</v>
      </c>
      <c r="B4" s="56" t="s">
        <v>9</v>
      </c>
      <c r="C4" s="56" t="s">
        <v>13</v>
      </c>
      <c r="D4" s="56" t="s">
        <v>35</v>
      </c>
      <c r="E4" s="56" t="s">
        <v>49</v>
      </c>
      <c r="F4" s="56" t="s">
        <v>50</v>
      </c>
      <c r="G4" s="56" t="s">
        <v>34</v>
      </c>
      <c r="H4" s="56" t="s">
        <v>51</v>
      </c>
      <c r="I4" s="56" t="s">
        <v>42</v>
      </c>
      <c r="J4" s="56" t="s">
        <v>52</v>
      </c>
      <c r="K4" s="56" t="s">
        <v>40</v>
      </c>
      <c r="L4" s="56" t="s">
        <v>36</v>
      </c>
      <c r="M4" s="56" t="s">
        <v>53</v>
      </c>
      <c r="N4" s="56" t="s">
        <v>41</v>
      </c>
      <c r="O4" s="56" t="s">
        <v>54</v>
      </c>
      <c r="P4" s="56" t="s">
        <v>38</v>
      </c>
      <c r="Q4" s="56" t="s">
        <v>55</v>
      </c>
      <c r="R4" s="56" t="s">
        <v>37</v>
      </c>
      <c r="S4" s="56" t="s">
        <v>39</v>
      </c>
      <c r="T4" s="57" t="s">
        <v>56</v>
      </c>
      <c r="U4" s="58" t="s">
        <v>57</v>
      </c>
      <c r="V4" s="58" t="s">
        <v>58</v>
      </c>
      <c r="W4" s="58" t="s">
        <v>59</v>
      </c>
      <c r="X4" s="58" t="s">
        <v>60</v>
      </c>
      <c r="Y4" s="58" t="s">
        <v>61</v>
      </c>
      <c r="Z4" s="58" t="s">
        <v>62</v>
      </c>
      <c r="AA4" s="58" t="s">
        <v>63</v>
      </c>
      <c r="AB4" s="58" t="s">
        <v>64</v>
      </c>
      <c r="AC4" s="58" t="s">
        <v>65</v>
      </c>
      <c r="AD4" s="58" t="s">
        <v>66</v>
      </c>
      <c r="AE4" s="58" t="s">
        <v>67</v>
      </c>
    </row>
    <row r="5" spans="1:31" x14ac:dyDescent="0.3">
      <c r="A5" s="48">
        <v>45979</v>
      </c>
      <c r="B5" s="50">
        <v>1</v>
      </c>
      <c r="C5" s="51">
        <v>1.159</v>
      </c>
      <c r="D5" s="51">
        <v>179.94</v>
      </c>
      <c r="E5" s="51">
        <v>24.187999999999999</v>
      </c>
      <c r="F5" s="52">
        <v>7.4683999999999999</v>
      </c>
      <c r="G5" s="51">
        <v>0.8821</v>
      </c>
      <c r="H5" s="51">
        <v>384.96</v>
      </c>
      <c r="I5" s="51">
        <v>4.2439999999999998</v>
      </c>
      <c r="J5" s="51">
        <v>5.0869999999999997</v>
      </c>
      <c r="K5" s="51">
        <v>10.997</v>
      </c>
      <c r="L5" s="51">
        <v>0.92330000000000001</v>
      </c>
      <c r="M5" s="51">
        <v>147.19999999999999</v>
      </c>
      <c r="N5" s="52">
        <v>11.7333</v>
      </c>
      <c r="O5" s="51">
        <v>49.067599999999999</v>
      </c>
      <c r="P5" s="51">
        <v>1.7829999999999999</v>
      </c>
      <c r="Q5" s="52">
        <v>6.1893000000000002</v>
      </c>
      <c r="R5" s="51">
        <v>1.6256999999999999</v>
      </c>
      <c r="S5" s="51">
        <v>8.2409999999999997</v>
      </c>
      <c r="T5" s="53">
        <v>9.0233000000000008</v>
      </c>
      <c r="U5">
        <v>19420.32</v>
      </c>
      <c r="V5">
        <v>3.7915000000000001</v>
      </c>
      <c r="W5">
        <v>102.64400000000001</v>
      </c>
      <c r="X5">
        <v>1695.61</v>
      </c>
      <c r="Y5">
        <v>21.376100000000001</v>
      </c>
      <c r="Z5">
        <v>4.8261000000000003</v>
      </c>
      <c r="AA5">
        <v>2.0459000000000001</v>
      </c>
      <c r="AB5">
        <v>68.182000000000002</v>
      </c>
      <c r="AC5">
        <v>1.5093000000000001</v>
      </c>
      <c r="AD5">
        <v>37.569000000000003</v>
      </c>
      <c r="AE5">
        <v>19.975100000000001</v>
      </c>
    </row>
    <row r="6" spans="1:31" x14ac:dyDescent="0.3">
      <c r="A6" s="47">
        <v>45980</v>
      </c>
      <c r="B6" s="54">
        <v>1</v>
      </c>
      <c r="C6" s="51">
        <v>1.1583000000000001</v>
      </c>
      <c r="D6" s="51">
        <v>180.85</v>
      </c>
      <c r="E6" s="51">
        <v>24.158999999999999</v>
      </c>
      <c r="F6" s="52">
        <v>7.4691000000000001</v>
      </c>
      <c r="G6" s="51">
        <v>0.88270000000000004</v>
      </c>
      <c r="H6" s="51">
        <v>382.33</v>
      </c>
      <c r="I6" s="51">
        <v>4.2282999999999999</v>
      </c>
      <c r="J6" s="51">
        <v>5.0879000000000003</v>
      </c>
      <c r="K6" s="51">
        <v>10.992000000000001</v>
      </c>
      <c r="L6" s="51">
        <v>0.9284</v>
      </c>
      <c r="M6" s="51">
        <v>146.82</v>
      </c>
      <c r="N6" s="52">
        <v>11.747999999999999</v>
      </c>
      <c r="O6" s="51">
        <v>49.061799999999998</v>
      </c>
      <c r="P6" s="51">
        <v>1.7853000000000001</v>
      </c>
      <c r="Q6" s="52">
        <v>6.18</v>
      </c>
      <c r="R6" s="51">
        <v>1.623</v>
      </c>
      <c r="S6" s="51">
        <v>8.2359000000000009</v>
      </c>
      <c r="T6" s="53">
        <v>9.0196000000000005</v>
      </c>
      <c r="U6">
        <v>19364.34</v>
      </c>
      <c r="V6">
        <v>3.7847</v>
      </c>
      <c r="W6">
        <v>102.5145</v>
      </c>
      <c r="X6">
        <v>1698.08</v>
      </c>
      <c r="Y6">
        <v>21.228300000000001</v>
      </c>
      <c r="Z6">
        <v>4.8068999999999997</v>
      </c>
      <c r="AA6">
        <v>2.0585</v>
      </c>
      <c r="AB6">
        <v>68.206000000000003</v>
      </c>
      <c r="AC6">
        <v>1.5104</v>
      </c>
      <c r="AD6">
        <v>37.569000000000003</v>
      </c>
      <c r="AE6">
        <v>19.872800000000002</v>
      </c>
    </row>
    <row r="7" spans="1:31" x14ac:dyDescent="0.3">
      <c r="A7" s="47">
        <v>45981</v>
      </c>
      <c r="B7" s="54">
        <v>1</v>
      </c>
      <c r="C7" s="51">
        <v>1.1514</v>
      </c>
      <c r="D7" s="51">
        <v>181.47</v>
      </c>
      <c r="E7" s="51">
        <v>24.178999999999998</v>
      </c>
      <c r="F7" s="52">
        <v>7.4691000000000001</v>
      </c>
      <c r="G7" s="51">
        <v>0.88149999999999995</v>
      </c>
      <c r="H7" s="51">
        <v>382.5</v>
      </c>
      <c r="I7" s="51">
        <v>4.2320000000000002</v>
      </c>
      <c r="J7" s="51">
        <v>5.0887000000000002</v>
      </c>
      <c r="K7" s="51">
        <v>10.999499999999999</v>
      </c>
      <c r="L7" s="51">
        <v>0.9294</v>
      </c>
      <c r="M7" s="51">
        <v>146.80000000000001</v>
      </c>
      <c r="N7" s="52">
        <v>11.740500000000001</v>
      </c>
      <c r="O7" s="51">
        <v>48.784999999999997</v>
      </c>
      <c r="P7" s="51">
        <v>1.7773000000000001</v>
      </c>
      <c r="Q7" s="52">
        <v>6.1382000000000003</v>
      </c>
      <c r="R7" s="51">
        <v>1.6194</v>
      </c>
      <c r="S7" s="51">
        <v>8.1907999999999994</v>
      </c>
      <c r="T7" s="53">
        <v>8.9643999999999995</v>
      </c>
      <c r="U7">
        <v>19284.68</v>
      </c>
      <c r="V7">
        <v>3.7498999999999998</v>
      </c>
      <c r="W7">
        <v>102.14400000000001</v>
      </c>
      <c r="X7">
        <v>1691.81</v>
      </c>
      <c r="Y7">
        <v>21.152699999999999</v>
      </c>
      <c r="Z7">
        <v>4.7858000000000001</v>
      </c>
      <c r="AA7">
        <v>2.0508000000000002</v>
      </c>
      <c r="AB7">
        <v>67.988</v>
      </c>
      <c r="AC7">
        <v>1.5055000000000001</v>
      </c>
      <c r="AD7">
        <v>37.334000000000003</v>
      </c>
      <c r="AE7">
        <v>19.848800000000001</v>
      </c>
    </row>
    <row r="8" spans="1:31" x14ac:dyDescent="0.3">
      <c r="A8" s="47">
        <v>45982</v>
      </c>
      <c r="B8" s="54">
        <v>1</v>
      </c>
      <c r="C8" s="51">
        <v>1.1519999999999999</v>
      </c>
      <c r="D8" s="51">
        <v>180.56</v>
      </c>
      <c r="E8" s="51">
        <v>24.234999999999999</v>
      </c>
      <c r="F8" s="52">
        <v>7.4687000000000001</v>
      </c>
      <c r="G8" s="51">
        <v>0.88029999999999997</v>
      </c>
      <c r="H8" s="51">
        <v>383.43</v>
      </c>
      <c r="I8" s="51">
        <v>4.2447999999999997</v>
      </c>
      <c r="J8" s="51">
        <v>5.0895999999999999</v>
      </c>
      <c r="K8" s="51">
        <v>11.026</v>
      </c>
      <c r="L8" s="51">
        <v>0.92889999999999995</v>
      </c>
      <c r="M8" s="51">
        <v>147.19999999999999</v>
      </c>
      <c r="N8" s="52">
        <v>11.794</v>
      </c>
      <c r="O8" s="51">
        <v>48.896099999999997</v>
      </c>
      <c r="P8" s="51">
        <v>1.7873000000000001</v>
      </c>
      <c r="Q8" s="52">
        <v>6.1879</v>
      </c>
      <c r="R8" s="51">
        <v>1.6226</v>
      </c>
      <c r="S8" s="51">
        <v>8.1905000000000001</v>
      </c>
      <c r="T8" s="53">
        <v>8.9679000000000002</v>
      </c>
      <c r="U8">
        <v>19258.849999999999</v>
      </c>
      <c r="V8">
        <v>3.7816000000000001</v>
      </c>
      <c r="W8">
        <v>103.2628</v>
      </c>
      <c r="X8">
        <v>1698.38</v>
      </c>
      <c r="Y8">
        <v>21.2561</v>
      </c>
      <c r="Z8">
        <v>4.7796000000000003</v>
      </c>
      <c r="AA8">
        <v>2.056</v>
      </c>
      <c r="AB8">
        <v>67.816999999999993</v>
      </c>
      <c r="AC8">
        <v>1.5065</v>
      </c>
      <c r="AD8">
        <v>37.381999999999998</v>
      </c>
      <c r="AE8">
        <v>19.997</v>
      </c>
    </row>
    <row r="9" spans="1:31" x14ac:dyDescent="0.3">
      <c r="A9" s="47">
        <v>45985</v>
      </c>
      <c r="B9" s="54">
        <v>1</v>
      </c>
      <c r="C9" s="51">
        <v>1.1544000000000001</v>
      </c>
      <c r="D9" s="51">
        <v>181.22</v>
      </c>
      <c r="E9" s="51">
        <v>24.169</v>
      </c>
      <c r="F9" s="52">
        <v>7.4691000000000001</v>
      </c>
      <c r="G9" s="51">
        <v>0.88039999999999996</v>
      </c>
      <c r="H9" s="51">
        <v>382.53</v>
      </c>
      <c r="I9" s="51">
        <v>4.2302999999999997</v>
      </c>
      <c r="J9" s="51">
        <v>5.0877999999999997</v>
      </c>
      <c r="K9" s="51">
        <v>11.006</v>
      </c>
      <c r="L9" s="51">
        <v>0.93240000000000001</v>
      </c>
      <c r="M9" s="51">
        <v>147.19999999999999</v>
      </c>
      <c r="N9" s="52">
        <v>11.794499999999999</v>
      </c>
      <c r="O9" s="51">
        <v>48.8857</v>
      </c>
      <c r="P9" s="51">
        <v>1.7878000000000001</v>
      </c>
      <c r="Q9" s="52">
        <v>6.2137000000000002</v>
      </c>
      <c r="R9" s="51">
        <v>1.6278999999999999</v>
      </c>
      <c r="S9" s="51">
        <v>8.1832999999999991</v>
      </c>
      <c r="T9" s="53">
        <v>8.9647000000000006</v>
      </c>
      <c r="U9">
        <v>19201.080000000002</v>
      </c>
      <c r="V9">
        <v>3.7814000000000001</v>
      </c>
      <c r="W9">
        <v>102.914</v>
      </c>
      <c r="X9">
        <v>1700.74</v>
      </c>
      <c r="Y9">
        <v>21.2393</v>
      </c>
      <c r="Z9">
        <v>4.7709999999999999</v>
      </c>
      <c r="AA9">
        <v>2.0531000000000001</v>
      </c>
      <c r="AB9">
        <v>67.804000000000002</v>
      </c>
      <c r="AC9">
        <v>1.5025999999999999</v>
      </c>
      <c r="AD9">
        <v>37.405000000000001</v>
      </c>
      <c r="AE9">
        <v>19.9482</v>
      </c>
    </row>
    <row r="10" spans="1:31" x14ac:dyDescent="0.3">
      <c r="A10" s="47">
        <v>45986</v>
      </c>
      <c r="B10" s="54">
        <v>1</v>
      </c>
      <c r="C10" s="51">
        <v>1.1551</v>
      </c>
      <c r="D10" s="51">
        <v>180.42</v>
      </c>
      <c r="E10" s="51">
        <v>24.132999999999999</v>
      </c>
      <c r="F10" s="52">
        <v>7.4691000000000001</v>
      </c>
      <c r="G10" s="51">
        <v>0.87880000000000003</v>
      </c>
      <c r="H10" s="51">
        <v>381.56</v>
      </c>
      <c r="I10" s="51">
        <v>4.2228000000000003</v>
      </c>
      <c r="J10" s="51">
        <v>5.0880999999999998</v>
      </c>
      <c r="K10" s="51">
        <v>11.048</v>
      </c>
      <c r="L10" s="51">
        <v>0.9345</v>
      </c>
      <c r="M10" s="51">
        <v>146.6</v>
      </c>
      <c r="N10" s="52">
        <v>11.848000000000001</v>
      </c>
      <c r="O10" s="51">
        <v>49.007199999999997</v>
      </c>
      <c r="P10" s="51">
        <v>1.7877000000000001</v>
      </c>
      <c r="Q10" s="52">
        <v>6.1977000000000002</v>
      </c>
      <c r="R10" s="51">
        <v>1.6301000000000001</v>
      </c>
      <c r="S10" s="51">
        <v>8.1844999999999999</v>
      </c>
      <c r="T10" s="53">
        <v>8.9823000000000004</v>
      </c>
      <c r="U10">
        <v>19185.23</v>
      </c>
      <c r="V10">
        <v>3.7804000000000002</v>
      </c>
      <c r="W10">
        <v>103.0343</v>
      </c>
      <c r="X10">
        <v>1692.08</v>
      </c>
      <c r="Y10">
        <v>21.308299999999999</v>
      </c>
      <c r="Z10">
        <v>4.7758000000000003</v>
      </c>
      <c r="AA10">
        <v>2.0602999999999998</v>
      </c>
      <c r="AB10">
        <v>67.974000000000004</v>
      </c>
      <c r="AC10">
        <v>1.5038</v>
      </c>
      <c r="AD10">
        <v>37.292000000000002</v>
      </c>
      <c r="AE10">
        <v>19.888100000000001</v>
      </c>
    </row>
    <row r="11" spans="1:31" x14ac:dyDescent="0.3">
      <c r="A11" s="47">
        <v>45987</v>
      </c>
      <c r="B11" s="54">
        <v>1</v>
      </c>
      <c r="C11" s="51">
        <v>1.1577</v>
      </c>
      <c r="D11" s="51">
        <v>181.09</v>
      </c>
      <c r="E11" s="51">
        <v>24.167999999999999</v>
      </c>
      <c r="F11" s="52">
        <v>7.4687000000000001</v>
      </c>
      <c r="G11" s="51">
        <v>0.87760000000000005</v>
      </c>
      <c r="H11" s="51">
        <v>382</v>
      </c>
      <c r="I11" s="51">
        <v>4.2313000000000001</v>
      </c>
      <c r="J11" s="51">
        <v>5.0903999999999998</v>
      </c>
      <c r="K11" s="51">
        <v>11.0345</v>
      </c>
      <c r="L11" s="51">
        <v>0.93410000000000004</v>
      </c>
      <c r="M11" s="51">
        <v>146.80000000000001</v>
      </c>
      <c r="N11" s="52">
        <v>11.8468</v>
      </c>
      <c r="O11" s="51">
        <v>49.145899999999997</v>
      </c>
      <c r="P11" s="51">
        <v>1.7818000000000001</v>
      </c>
      <c r="Q11" s="52">
        <v>6.2241999999999997</v>
      </c>
      <c r="R11" s="51">
        <v>1.6309</v>
      </c>
      <c r="S11" s="51">
        <v>8.1959</v>
      </c>
      <c r="T11" s="53">
        <v>9.0042000000000009</v>
      </c>
      <c r="U11">
        <v>19274.55</v>
      </c>
      <c r="V11">
        <v>3.7989999999999999</v>
      </c>
      <c r="W11">
        <v>103.26649999999999</v>
      </c>
      <c r="X11">
        <v>1706.8</v>
      </c>
      <c r="Y11">
        <v>21.264399999999998</v>
      </c>
      <c r="Z11">
        <v>4.7881999999999998</v>
      </c>
      <c r="AA11">
        <v>2.0394999999999999</v>
      </c>
      <c r="AB11">
        <v>68.102999999999994</v>
      </c>
      <c r="AC11">
        <v>1.5028999999999999</v>
      </c>
      <c r="AD11">
        <v>37.295000000000002</v>
      </c>
      <c r="AE11">
        <v>19.845800000000001</v>
      </c>
    </row>
    <row r="12" spans="1:31" x14ac:dyDescent="0.3">
      <c r="A12" s="47">
        <v>45988</v>
      </c>
      <c r="B12" s="54">
        <v>1</v>
      </c>
      <c r="C12" s="51">
        <v>1.1586000000000001</v>
      </c>
      <c r="D12" s="51">
        <v>181.11</v>
      </c>
      <c r="E12" s="51">
        <v>24.173999999999999</v>
      </c>
      <c r="F12" s="52">
        <v>7.4687999999999999</v>
      </c>
      <c r="G12" s="51">
        <v>0.87539999999999996</v>
      </c>
      <c r="H12" s="51">
        <v>381.68</v>
      </c>
      <c r="I12" s="51">
        <v>4.2344999999999997</v>
      </c>
      <c r="J12" s="51">
        <v>5.0911</v>
      </c>
      <c r="K12" s="51">
        <v>10.9945</v>
      </c>
      <c r="L12" s="51">
        <v>0.93369999999999997</v>
      </c>
      <c r="M12" s="51">
        <v>147.4</v>
      </c>
      <c r="N12" s="52">
        <v>11.803000000000001</v>
      </c>
      <c r="O12" s="51">
        <v>49.171399999999998</v>
      </c>
      <c r="P12" s="51">
        <v>1.7753000000000001</v>
      </c>
      <c r="Q12" s="52">
        <v>6.1958000000000002</v>
      </c>
      <c r="R12" s="51">
        <v>1.6273</v>
      </c>
      <c r="S12" s="51">
        <v>8.2067999999999994</v>
      </c>
      <c r="T12" s="53">
        <v>9.0117999999999991</v>
      </c>
      <c r="U12">
        <v>19279.099999999999</v>
      </c>
      <c r="V12">
        <v>3.7942</v>
      </c>
      <c r="W12">
        <v>103.58150000000001</v>
      </c>
      <c r="X12">
        <v>1694.15</v>
      </c>
      <c r="Y12">
        <v>21.256399999999999</v>
      </c>
      <c r="Z12">
        <v>4.7873000000000001</v>
      </c>
      <c r="AA12">
        <v>2.0276999999999998</v>
      </c>
      <c r="AB12">
        <v>68.088999999999999</v>
      </c>
      <c r="AC12">
        <v>1.5039</v>
      </c>
      <c r="AD12">
        <v>37.335999999999999</v>
      </c>
      <c r="AE12">
        <v>19.896799999999999</v>
      </c>
    </row>
    <row r="13" spans="1:31" x14ac:dyDescent="0.3">
      <c r="A13" s="47">
        <v>45989</v>
      </c>
      <c r="B13" s="54">
        <v>1</v>
      </c>
      <c r="C13" s="51">
        <v>1.1566000000000001</v>
      </c>
      <c r="D13" s="51">
        <v>180.57</v>
      </c>
      <c r="E13" s="51">
        <v>24.177</v>
      </c>
      <c r="F13" s="52">
        <v>7.4687999999999999</v>
      </c>
      <c r="G13" s="51">
        <v>0.87519999999999998</v>
      </c>
      <c r="H13" s="51">
        <v>381.43</v>
      </c>
      <c r="I13" s="51">
        <v>4.2389999999999999</v>
      </c>
      <c r="J13" s="51">
        <v>5.0909000000000004</v>
      </c>
      <c r="K13" s="51">
        <v>10.9695</v>
      </c>
      <c r="L13" s="51">
        <v>0.93179999999999996</v>
      </c>
      <c r="M13" s="51">
        <v>148.19999999999999</v>
      </c>
      <c r="N13" s="52">
        <v>11.7645</v>
      </c>
      <c r="O13" s="51">
        <v>49.1509</v>
      </c>
      <c r="P13" s="51">
        <v>1.7721</v>
      </c>
      <c r="Q13" s="52">
        <v>6.1752000000000002</v>
      </c>
      <c r="R13" s="51">
        <v>1.621</v>
      </c>
      <c r="S13" s="51">
        <v>8.1836000000000002</v>
      </c>
      <c r="T13" s="53">
        <v>9.0020000000000007</v>
      </c>
      <c r="U13">
        <v>19269.07</v>
      </c>
      <c r="V13">
        <v>3.7705000000000002</v>
      </c>
      <c r="W13">
        <v>103.4905</v>
      </c>
      <c r="X13">
        <v>1699.81</v>
      </c>
      <c r="Y13">
        <v>21.216799999999999</v>
      </c>
      <c r="Z13">
        <v>4.7796000000000003</v>
      </c>
      <c r="AA13">
        <v>2.0247000000000002</v>
      </c>
      <c r="AB13">
        <v>67.852999999999994</v>
      </c>
      <c r="AC13">
        <v>1.5007999999999999</v>
      </c>
      <c r="AD13">
        <v>37.237000000000002</v>
      </c>
      <c r="AE13">
        <v>19.796199999999999</v>
      </c>
    </row>
    <row r="14" spans="1:31" x14ac:dyDescent="0.3">
      <c r="A14" s="47">
        <v>45992</v>
      </c>
      <c r="B14" s="54">
        <v>1</v>
      </c>
      <c r="C14" s="51">
        <v>1.1646000000000001</v>
      </c>
      <c r="D14" s="51">
        <v>180.28</v>
      </c>
      <c r="E14" s="51">
        <v>24.181000000000001</v>
      </c>
      <c r="F14" s="52">
        <v>7.4687000000000001</v>
      </c>
      <c r="G14" s="51">
        <v>0.87780000000000002</v>
      </c>
      <c r="H14" s="51">
        <v>380.64</v>
      </c>
      <c r="I14" s="51">
        <v>4.2282999999999999</v>
      </c>
      <c r="J14" s="51">
        <v>5.0898000000000003</v>
      </c>
      <c r="K14" s="51">
        <v>10.962999999999999</v>
      </c>
      <c r="L14" s="51">
        <v>0.93230000000000002</v>
      </c>
      <c r="M14" s="51">
        <v>148.4</v>
      </c>
      <c r="N14" s="52">
        <v>11.771000000000001</v>
      </c>
      <c r="O14" s="51">
        <v>49.444600000000001</v>
      </c>
      <c r="P14" s="51">
        <v>1.774</v>
      </c>
      <c r="Q14" s="52">
        <v>6.2267000000000001</v>
      </c>
      <c r="R14" s="51">
        <v>1.6258999999999999</v>
      </c>
      <c r="S14" s="51">
        <v>8.2357999999999993</v>
      </c>
      <c r="T14" s="53">
        <v>9.0702999999999996</v>
      </c>
      <c r="U14">
        <v>19320.71</v>
      </c>
      <c r="V14">
        <v>3.8018000000000001</v>
      </c>
      <c r="W14">
        <v>104.28230000000001</v>
      </c>
      <c r="X14">
        <v>1706.31</v>
      </c>
      <c r="Y14">
        <v>21.286799999999999</v>
      </c>
      <c r="Z14">
        <v>4.8109999999999999</v>
      </c>
      <c r="AA14">
        <v>2.0257000000000001</v>
      </c>
      <c r="AB14">
        <v>68.11</v>
      </c>
      <c r="AC14">
        <v>1.5065</v>
      </c>
      <c r="AD14">
        <v>37.186</v>
      </c>
      <c r="AE14">
        <v>19.886199999999999</v>
      </c>
    </row>
    <row r="15" spans="1:31" x14ac:dyDescent="0.3">
      <c r="A15" s="47">
        <v>45993</v>
      </c>
      <c r="B15" s="54">
        <v>1</v>
      </c>
      <c r="C15" s="51">
        <v>1.1614</v>
      </c>
      <c r="D15" s="51">
        <v>181.26</v>
      </c>
      <c r="E15" s="51">
        <v>24.161000000000001</v>
      </c>
      <c r="F15" s="52">
        <v>7.4686000000000003</v>
      </c>
      <c r="G15" s="51">
        <v>0.87960000000000005</v>
      </c>
      <c r="H15" s="51">
        <v>380.83</v>
      </c>
      <c r="I15" s="51">
        <v>4.2380000000000004</v>
      </c>
      <c r="J15" s="51">
        <v>5.0892999999999997</v>
      </c>
      <c r="K15" s="51">
        <v>10.986499999999999</v>
      </c>
      <c r="L15" s="51">
        <v>0.93459999999999999</v>
      </c>
      <c r="M15" s="51">
        <v>148.6</v>
      </c>
      <c r="N15" s="52">
        <v>11.789</v>
      </c>
      <c r="O15" s="51">
        <v>49.260100000000001</v>
      </c>
      <c r="P15" s="51">
        <v>1.7723</v>
      </c>
      <c r="Q15" s="52">
        <v>6.2229999999999999</v>
      </c>
      <c r="R15" s="51">
        <v>1.6264000000000001</v>
      </c>
      <c r="S15" s="51">
        <v>8.2123000000000008</v>
      </c>
      <c r="T15" s="53">
        <v>9.0424000000000007</v>
      </c>
      <c r="U15">
        <v>19308.16</v>
      </c>
      <c r="V15">
        <v>3.7793000000000001</v>
      </c>
      <c r="W15">
        <v>104.4705</v>
      </c>
      <c r="X15">
        <v>1704.82</v>
      </c>
      <c r="Y15">
        <v>21.266100000000002</v>
      </c>
      <c r="Z15">
        <v>4.7995000000000001</v>
      </c>
      <c r="AA15">
        <v>2.0293999999999999</v>
      </c>
      <c r="AB15">
        <v>68.14</v>
      </c>
      <c r="AC15">
        <v>1.5072000000000001</v>
      </c>
      <c r="AD15">
        <v>37.182000000000002</v>
      </c>
      <c r="AE15">
        <v>19.8642</v>
      </c>
    </row>
    <row r="16" spans="1:31" x14ac:dyDescent="0.3">
      <c r="A16" s="47">
        <v>45994</v>
      </c>
      <c r="B16" s="54">
        <v>1</v>
      </c>
      <c r="C16" s="51">
        <v>1.1668000000000001</v>
      </c>
      <c r="D16" s="51">
        <v>181.28</v>
      </c>
      <c r="E16" s="51">
        <v>24.125</v>
      </c>
      <c r="F16" s="52">
        <v>7.4688999999999997</v>
      </c>
      <c r="G16" s="51">
        <v>0.87660000000000005</v>
      </c>
      <c r="H16" s="51">
        <v>381</v>
      </c>
      <c r="I16" s="51">
        <v>4.2317999999999998</v>
      </c>
      <c r="J16" s="51">
        <v>5.0917000000000003</v>
      </c>
      <c r="K16" s="51">
        <v>10.955</v>
      </c>
      <c r="L16" s="51">
        <v>0.93359999999999999</v>
      </c>
      <c r="M16" s="51">
        <v>149</v>
      </c>
      <c r="N16" s="52">
        <v>11.757999999999999</v>
      </c>
      <c r="O16" s="51">
        <v>49.524799999999999</v>
      </c>
      <c r="P16" s="51">
        <v>1.77</v>
      </c>
      <c r="Q16" s="52">
        <v>6.2057000000000002</v>
      </c>
      <c r="R16" s="51">
        <v>1.627</v>
      </c>
      <c r="S16" s="51">
        <v>8.2421000000000006</v>
      </c>
      <c r="T16" s="53">
        <v>9.0825999999999993</v>
      </c>
      <c r="U16">
        <v>19395.72</v>
      </c>
      <c r="V16">
        <v>3.7650999999999999</v>
      </c>
      <c r="W16">
        <v>105.2075</v>
      </c>
      <c r="X16">
        <v>1708.78</v>
      </c>
      <c r="Y16">
        <v>21.296700000000001</v>
      </c>
      <c r="Z16">
        <v>4.8106999999999998</v>
      </c>
      <c r="AA16">
        <v>2.0291999999999999</v>
      </c>
      <c r="AB16">
        <v>68.8</v>
      </c>
      <c r="AC16">
        <v>1.5101</v>
      </c>
      <c r="AD16">
        <v>37.209000000000003</v>
      </c>
      <c r="AE16">
        <v>19.930399999999999</v>
      </c>
    </row>
    <row r="17" spans="1:31" x14ac:dyDescent="0.3">
      <c r="A17" s="47">
        <v>45995</v>
      </c>
      <c r="B17" s="54">
        <v>1</v>
      </c>
      <c r="C17" s="51">
        <v>1.1666000000000001</v>
      </c>
      <c r="D17" s="51">
        <v>180.55</v>
      </c>
      <c r="E17" s="51">
        <v>24.157</v>
      </c>
      <c r="F17" s="52">
        <v>7.4686000000000003</v>
      </c>
      <c r="G17" s="51">
        <v>0.87450000000000006</v>
      </c>
      <c r="H17" s="51">
        <v>382.03</v>
      </c>
      <c r="I17" s="51">
        <v>4.2313000000000001</v>
      </c>
      <c r="J17" s="51">
        <v>5.0925000000000002</v>
      </c>
      <c r="K17" s="51">
        <v>10.967000000000001</v>
      </c>
      <c r="L17" s="51">
        <v>0.93400000000000005</v>
      </c>
      <c r="M17" s="51">
        <v>149</v>
      </c>
      <c r="N17" s="52">
        <v>11.782</v>
      </c>
      <c r="O17" s="51">
        <v>49.519300000000001</v>
      </c>
      <c r="P17" s="51">
        <v>1.7657</v>
      </c>
      <c r="Q17" s="52">
        <v>6.1891999999999996</v>
      </c>
      <c r="R17" s="51">
        <v>1.6298999999999999</v>
      </c>
      <c r="S17" s="51">
        <v>8.2498000000000005</v>
      </c>
      <c r="T17" s="53">
        <v>9.0800999999999998</v>
      </c>
      <c r="U17">
        <v>19429.55</v>
      </c>
      <c r="V17">
        <v>3.7753999999999999</v>
      </c>
      <c r="W17">
        <v>104.843</v>
      </c>
      <c r="X17">
        <v>1716.69</v>
      </c>
      <c r="Y17">
        <v>21.314900000000002</v>
      </c>
      <c r="Z17">
        <v>4.7971000000000004</v>
      </c>
      <c r="AA17">
        <v>2.0236000000000001</v>
      </c>
      <c r="AB17">
        <v>68.867999999999995</v>
      </c>
      <c r="AC17">
        <v>1.5115000000000001</v>
      </c>
      <c r="AD17">
        <v>37.395000000000003</v>
      </c>
      <c r="AE17">
        <v>19.809899999999999</v>
      </c>
    </row>
    <row r="18" spans="1:31" x14ac:dyDescent="0.3">
      <c r="A18" s="47">
        <v>45996</v>
      </c>
      <c r="B18" s="54">
        <v>1</v>
      </c>
      <c r="C18" s="51">
        <v>1.1645000000000001</v>
      </c>
      <c r="D18" s="51">
        <v>180.76</v>
      </c>
      <c r="E18" s="51">
        <v>24.21</v>
      </c>
      <c r="F18" s="52">
        <v>7.4688999999999997</v>
      </c>
      <c r="G18" s="51">
        <v>0.87270000000000003</v>
      </c>
      <c r="H18" s="51">
        <v>381.78</v>
      </c>
      <c r="I18" s="51">
        <v>4.2323000000000004</v>
      </c>
      <c r="J18" s="51">
        <v>5.0928000000000004</v>
      </c>
      <c r="K18" s="51">
        <v>10.959</v>
      </c>
      <c r="L18" s="51">
        <v>0.9365</v>
      </c>
      <c r="M18" s="51">
        <v>148.80000000000001</v>
      </c>
      <c r="N18" s="52">
        <v>11.755000000000001</v>
      </c>
      <c r="O18" s="51">
        <v>49.507199999999997</v>
      </c>
      <c r="P18" s="51">
        <v>1.7545999999999999</v>
      </c>
      <c r="Q18" s="52">
        <v>6.1849999999999996</v>
      </c>
      <c r="R18" s="51">
        <v>1.623</v>
      </c>
      <c r="S18" s="51">
        <v>8.2332999999999998</v>
      </c>
      <c r="T18" s="53">
        <v>9.0652000000000008</v>
      </c>
      <c r="U18">
        <v>19413.669999999998</v>
      </c>
      <c r="V18">
        <v>3.7631999999999999</v>
      </c>
      <c r="W18">
        <v>104.733</v>
      </c>
      <c r="X18">
        <v>1714.82</v>
      </c>
      <c r="Y18">
        <v>21.191199999999998</v>
      </c>
      <c r="Z18">
        <v>4.7873000000000001</v>
      </c>
      <c r="AA18">
        <v>2.0158</v>
      </c>
      <c r="AB18">
        <v>68.718999999999994</v>
      </c>
      <c r="AC18">
        <v>1.5084</v>
      </c>
      <c r="AD18">
        <v>37.094999999999999</v>
      </c>
      <c r="AE18">
        <v>19.716899999999999</v>
      </c>
    </row>
    <row r="19" spans="1:31" x14ac:dyDescent="0.3">
      <c r="A19" s="47">
        <v>45999</v>
      </c>
      <c r="B19" s="54">
        <v>1</v>
      </c>
      <c r="C19" s="51">
        <v>1.1655</v>
      </c>
      <c r="D19" s="51">
        <v>181.29</v>
      </c>
      <c r="E19" s="51">
        <v>24.268000000000001</v>
      </c>
      <c r="F19" s="52">
        <v>7.4687999999999999</v>
      </c>
      <c r="G19" s="51">
        <v>0.87460000000000004</v>
      </c>
      <c r="H19" s="51">
        <v>383.18</v>
      </c>
      <c r="I19" s="51">
        <v>4.2305000000000001</v>
      </c>
      <c r="J19" s="51">
        <v>5.0892999999999997</v>
      </c>
      <c r="K19" s="51">
        <v>10.9495</v>
      </c>
      <c r="L19" s="51">
        <v>0.93879999999999997</v>
      </c>
      <c r="M19" s="51">
        <v>148.80000000000001</v>
      </c>
      <c r="N19" s="52">
        <v>11.786</v>
      </c>
      <c r="O19" s="51">
        <v>49.612000000000002</v>
      </c>
      <c r="P19" s="51">
        <v>1.7548999999999999</v>
      </c>
      <c r="Q19" s="52">
        <v>6.3136000000000001</v>
      </c>
      <c r="R19" s="51">
        <v>1.609</v>
      </c>
      <c r="S19" s="51">
        <v>8.2378</v>
      </c>
      <c r="T19" s="53">
        <v>9.0680999999999994</v>
      </c>
      <c r="U19">
        <v>19455.98</v>
      </c>
      <c r="V19">
        <v>3.7382</v>
      </c>
      <c r="W19">
        <v>104.94499999999999</v>
      </c>
      <c r="X19">
        <v>1708.85</v>
      </c>
      <c r="Y19">
        <v>21.198499999999999</v>
      </c>
      <c r="Z19">
        <v>4.7937000000000003</v>
      </c>
      <c r="AA19">
        <v>2.0129999999999999</v>
      </c>
      <c r="AB19">
        <v>68.92</v>
      </c>
      <c r="AC19">
        <v>1.5106999999999999</v>
      </c>
      <c r="AD19">
        <v>37.121000000000002</v>
      </c>
      <c r="AE19">
        <v>19.771799999999999</v>
      </c>
    </row>
    <row r="20" spans="1:31" x14ac:dyDescent="0.3">
      <c r="A20" s="47">
        <v>46000</v>
      </c>
      <c r="B20" s="54">
        <v>1</v>
      </c>
      <c r="C20" s="51">
        <v>1.1637</v>
      </c>
      <c r="D20" s="51">
        <v>181.96</v>
      </c>
      <c r="E20" s="51">
        <v>24.277000000000001</v>
      </c>
      <c r="F20" s="52">
        <v>7.4688999999999997</v>
      </c>
      <c r="G20" s="51">
        <v>0.87350000000000005</v>
      </c>
      <c r="H20" s="51">
        <v>383.85</v>
      </c>
      <c r="I20" s="51">
        <v>4.2302999999999997</v>
      </c>
      <c r="J20" s="51">
        <v>5.0896999999999997</v>
      </c>
      <c r="K20" s="51">
        <v>10.9015</v>
      </c>
      <c r="L20" s="51">
        <v>0.9385</v>
      </c>
      <c r="M20" s="51">
        <v>148.80000000000001</v>
      </c>
      <c r="N20" s="52">
        <v>11.7845</v>
      </c>
      <c r="O20" s="51">
        <v>49.554000000000002</v>
      </c>
      <c r="P20" s="51">
        <v>1.7532000000000001</v>
      </c>
      <c r="Q20" s="52">
        <v>6.3587999999999996</v>
      </c>
      <c r="R20" s="51">
        <v>1.6113999999999999</v>
      </c>
      <c r="S20" s="51">
        <v>8.2207000000000008</v>
      </c>
      <c r="T20" s="53">
        <v>9.0559999999999992</v>
      </c>
      <c r="U20">
        <v>19403.13</v>
      </c>
      <c r="V20">
        <v>3.7395</v>
      </c>
      <c r="W20">
        <v>104.55</v>
      </c>
      <c r="X20">
        <v>1708.91</v>
      </c>
      <c r="Y20">
        <v>21.269100000000002</v>
      </c>
      <c r="Z20">
        <v>4.7885999999999997</v>
      </c>
      <c r="AA20">
        <v>2.0110999999999999</v>
      </c>
      <c r="AB20">
        <v>69.043000000000006</v>
      </c>
      <c r="AC20">
        <v>1.5091000000000001</v>
      </c>
      <c r="AD20">
        <v>37.07</v>
      </c>
      <c r="AE20">
        <v>19.866099999999999</v>
      </c>
    </row>
    <row r="21" spans="1:31" x14ac:dyDescent="0.3">
      <c r="A21" s="47">
        <v>46001</v>
      </c>
      <c r="B21" s="54">
        <v>1</v>
      </c>
      <c r="C21" s="51">
        <v>1.1634</v>
      </c>
      <c r="D21" s="51">
        <v>182.32</v>
      </c>
      <c r="E21" s="51">
        <v>24.245000000000001</v>
      </c>
      <c r="F21" s="52">
        <v>7.4691000000000001</v>
      </c>
      <c r="G21" s="51">
        <v>0.87409999999999999</v>
      </c>
      <c r="H21" s="51">
        <v>383.8</v>
      </c>
      <c r="I21" s="51">
        <v>4.2248000000000001</v>
      </c>
      <c r="J21" s="51">
        <v>5.0875000000000004</v>
      </c>
      <c r="K21" s="51">
        <v>10.858000000000001</v>
      </c>
      <c r="L21" s="51">
        <v>0.93559999999999999</v>
      </c>
      <c r="M21" s="51">
        <v>148.6</v>
      </c>
      <c r="N21" s="52">
        <v>11.808999999999999</v>
      </c>
      <c r="O21" s="51">
        <v>49.561999999999998</v>
      </c>
      <c r="P21" s="51">
        <v>1.7513000000000001</v>
      </c>
      <c r="Q21" s="52">
        <v>6.3487999999999998</v>
      </c>
      <c r="R21" s="51">
        <v>1.6108</v>
      </c>
      <c r="S21" s="51">
        <v>8.2164999999999999</v>
      </c>
      <c r="T21" s="53">
        <v>9.0532000000000004</v>
      </c>
      <c r="U21">
        <v>19409.349999999999</v>
      </c>
      <c r="V21">
        <v>3.7593999999999999</v>
      </c>
      <c r="W21">
        <v>104.60080000000001</v>
      </c>
      <c r="X21">
        <v>1710.16</v>
      </c>
      <c r="Y21">
        <v>21.179400000000001</v>
      </c>
      <c r="Z21">
        <v>4.7908999999999997</v>
      </c>
      <c r="AA21">
        <v>2.0125999999999999</v>
      </c>
      <c r="AB21">
        <v>68.971999999999994</v>
      </c>
      <c r="AC21">
        <v>1.5079</v>
      </c>
      <c r="AD21">
        <v>37.048000000000002</v>
      </c>
      <c r="AE21">
        <v>19.809699999999999</v>
      </c>
    </row>
    <row r="22" spans="1:31" x14ac:dyDescent="0.3">
      <c r="A22" s="47">
        <v>46002</v>
      </c>
      <c r="B22" s="54">
        <v>1</v>
      </c>
      <c r="C22" s="51">
        <v>1.1714</v>
      </c>
      <c r="D22" s="51">
        <v>182.25</v>
      </c>
      <c r="E22" s="51">
        <v>24.22</v>
      </c>
      <c r="F22" s="52">
        <v>7.4691000000000001</v>
      </c>
      <c r="G22" s="51">
        <v>0.87509999999999999</v>
      </c>
      <c r="H22" s="51">
        <v>384.49</v>
      </c>
      <c r="I22" s="51">
        <v>4.2270000000000003</v>
      </c>
      <c r="J22" s="51">
        <v>5.0899000000000001</v>
      </c>
      <c r="K22" s="51">
        <v>10.845000000000001</v>
      </c>
      <c r="L22" s="51">
        <v>0.93330000000000002</v>
      </c>
      <c r="M22" s="51">
        <v>148.6</v>
      </c>
      <c r="N22" s="52">
        <v>11.824999999999999</v>
      </c>
      <c r="O22" s="51">
        <v>49.920699999999997</v>
      </c>
      <c r="P22" s="51">
        <v>1.7601</v>
      </c>
      <c r="Q22" s="52">
        <v>6.3788999999999998</v>
      </c>
      <c r="R22" s="51">
        <v>1.6164000000000001</v>
      </c>
      <c r="S22" s="51">
        <v>8.2677999999999994</v>
      </c>
      <c r="T22" s="53">
        <v>9.1153999999999993</v>
      </c>
      <c r="U22">
        <v>19534.21</v>
      </c>
      <c r="V22">
        <v>3.7631000000000001</v>
      </c>
      <c r="W22">
        <v>105.8005</v>
      </c>
      <c r="X22">
        <v>1723.29</v>
      </c>
      <c r="Y22">
        <v>21.293299999999999</v>
      </c>
      <c r="Z22">
        <v>4.8144999999999998</v>
      </c>
      <c r="AA22">
        <v>2.0154999999999998</v>
      </c>
      <c r="AB22">
        <v>69.114999999999995</v>
      </c>
      <c r="AC22">
        <v>1.5146999999999999</v>
      </c>
      <c r="AD22">
        <v>37.186</v>
      </c>
      <c r="AE22">
        <v>19.8446</v>
      </c>
    </row>
    <row r="23" spans="1:31" x14ac:dyDescent="0.3">
      <c r="A23" s="47">
        <v>46003</v>
      </c>
      <c r="B23" s="54">
        <v>1</v>
      </c>
      <c r="C23" s="51">
        <v>1.1731</v>
      </c>
      <c r="D23" s="51">
        <v>182.99</v>
      </c>
      <c r="E23" s="51">
        <v>24.239000000000001</v>
      </c>
      <c r="F23" s="52">
        <v>7.4698000000000002</v>
      </c>
      <c r="G23" s="51">
        <v>0.87670000000000003</v>
      </c>
      <c r="H23" s="51">
        <v>384.43</v>
      </c>
      <c r="I23" s="51">
        <v>4.2225000000000001</v>
      </c>
      <c r="J23" s="51">
        <v>5.0903999999999998</v>
      </c>
      <c r="K23" s="51">
        <v>10.8865</v>
      </c>
      <c r="L23" s="51">
        <v>0.93330000000000002</v>
      </c>
      <c r="M23" s="51">
        <v>148.4</v>
      </c>
      <c r="N23" s="52">
        <v>11.856</v>
      </c>
      <c r="O23" s="51">
        <v>49.938899999999997</v>
      </c>
      <c r="P23" s="51">
        <v>1.7594000000000001</v>
      </c>
      <c r="Q23" s="52">
        <v>6.3365</v>
      </c>
      <c r="R23" s="51">
        <v>1.6138999999999999</v>
      </c>
      <c r="S23" s="51">
        <v>8.2759</v>
      </c>
      <c r="T23" s="53">
        <v>9.1332000000000004</v>
      </c>
      <c r="U23">
        <v>19534.93</v>
      </c>
      <c r="V23">
        <v>3.7603</v>
      </c>
      <c r="W23">
        <v>106.1955</v>
      </c>
      <c r="X23">
        <v>1732.81</v>
      </c>
      <c r="Y23">
        <v>21.159800000000001</v>
      </c>
      <c r="Z23">
        <v>4.8102999999999998</v>
      </c>
      <c r="AA23">
        <v>2.0188999999999999</v>
      </c>
      <c r="AB23">
        <v>69.281000000000006</v>
      </c>
      <c r="AC23">
        <v>1.5152000000000001</v>
      </c>
      <c r="AD23">
        <v>37</v>
      </c>
      <c r="AE23">
        <v>19.773599999999998</v>
      </c>
    </row>
    <row r="24" spans="1:31" x14ac:dyDescent="0.3">
      <c r="A24" s="47">
        <v>46006</v>
      </c>
      <c r="B24" s="54">
        <v>1</v>
      </c>
      <c r="C24" s="51">
        <v>1.1753</v>
      </c>
      <c r="D24" s="51">
        <v>182.32</v>
      </c>
      <c r="E24" s="51">
        <v>24.298999999999999</v>
      </c>
      <c r="F24" s="52">
        <v>7.4703999999999997</v>
      </c>
      <c r="G24" s="51">
        <v>0.87790000000000001</v>
      </c>
      <c r="H24" s="51">
        <v>385.15</v>
      </c>
      <c r="I24" s="51">
        <v>4.2214999999999998</v>
      </c>
      <c r="J24" s="51">
        <v>5.0929000000000002</v>
      </c>
      <c r="K24" s="51">
        <v>10.9155</v>
      </c>
      <c r="L24" s="51">
        <v>0.9355</v>
      </c>
      <c r="M24" s="51">
        <v>148.19999999999999</v>
      </c>
      <c r="N24" s="52">
        <v>11.907500000000001</v>
      </c>
      <c r="O24" s="51">
        <v>50.183999999999997</v>
      </c>
      <c r="P24" s="51">
        <v>1.7668999999999999</v>
      </c>
      <c r="Q24" s="52">
        <v>6.3322000000000003</v>
      </c>
      <c r="R24" s="51">
        <v>1.6169</v>
      </c>
      <c r="S24" s="51">
        <v>8.2824000000000009</v>
      </c>
      <c r="T24" s="53">
        <v>9.1462000000000003</v>
      </c>
      <c r="U24">
        <v>19607.060000000001</v>
      </c>
      <c r="V24">
        <v>3.7742</v>
      </c>
      <c r="W24">
        <v>106.65300000000001</v>
      </c>
      <c r="X24">
        <v>1721.99</v>
      </c>
      <c r="Y24">
        <v>21.132200000000001</v>
      </c>
      <c r="Z24">
        <v>4.8098999999999998</v>
      </c>
      <c r="AA24">
        <v>2.0289999999999999</v>
      </c>
      <c r="AB24">
        <v>69.3</v>
      </c>
      <c r="AC24">
        <v>1.5147999999999999</v>
      </c>
      <c r="AD24">
        <v>36.993000000000002</v>
      </c>
      <c r="AE24">
        <v>19.7182</v>
      </c>
    </row>
    <row r="25" spans="1:31" x14ac:dyDescent="0.3">
      <c r="A25" s="47">
        <v>46007</v>
      </c>
      <c r="B25" s="54">
        <v>1</v>
      </c>
      <c r="C25" s="51">
        <v>1.1776</v>
      </c>
      <c r="D25" s="51">
        <v>182.07</v>
      </c>
      <c r="E25" s="51">
        <v>24.317</v>
      </c>
      <c r="F25" s="52">
        <v>7.4710000000000001</v>
      </c>
      <c r="G25" s="51">
        <v>0.87639999999999996</v>
      </c>
      <c r="H25" s="51">
        <v>384.3</v>
      </c>
      <c r="I25" s="51">
        <v>4.2207999999999997</v>
      </c>
      <c r="J25" s="51">
        <v>5.0929000000000002</v>
      </c>
      <c r="K25" s="51">
        <v>10.942</v>
      </c>
      <c r="L25" s="51">
        <v>0.93510000000000004</v>
      </c>
      <c r="M25" s="51">
        <v>148</v>
      </c>
      <c r="N25" s="52">
        <v>11.984999999999999</v>
      </c>
      <c r="O25" s="51">
        <v>50.300800000000002</v>
      </c>
      <c r="P25" s="51">
        <v>1.7737000000000001</v>
      </c>
      <c r="Q25" s="52">
        <v>6.3964999999999996</v>
      </c>
      <c r="R25" s="51">
        <v>1.6206</v>
      </c>
      <c r="S25" s="51">
        <v>8.2929999999999993</v>
      </c>
      <c r="T25" s="53">
        <v>9.1608999999999998</v>
      </c>
      <c r="U25">
        <v>19625.29</v>
      </c>
      <c r="V25">
        <v>3.7957999999999998</v>
      </c>
      <c r="W25">
        <v>107.069</v>
      </c>
      <c r="X25">
        <v>1734.89</v>
      </c>
      <c r="Y25">
        <v>21.152699999999999</v>
      </c>
      <c r="Z25">
        <v>4.8110999999999997</v>
      </c>
      <c r="AA25">
        <v>2.0346000000000002</v>
      </c>
      <c r="AB25">
        <v>69.049000000000007</v>
      </c>
      <c r="AC25">
        <v>1.5176000000000001</v>
      </c>
      <c r="AD25">
        <v>37.070999999999998</v>
      </c>
      <c r="AE25">
        <v>19.736499999999999</v>
      </c>
    </row>
    <row r="26" spans="1:31" x14ac:dyDescent="0.3">
      <c r="A26" s="47">
        <v>46008</v>
      </c>
      <c r="B26" s="54">
        <v>1</v>
      </c>
      <c r="C26" s="51">
        <v>1.1721999999999999</v>
      </c>
      <c r="D26" s="51">
        <v>182.38</v>
      </c>
      <c r="E26" s="51">
        <v>24.346</v>
      </c>
      <c r="F26" s="52">
        <v>7.4718</v>
      </c>
      <c r="G26" s="51">
        <v>0.87849999999999995</v>
      </c>
      <c r="H26" s="51">
        <v>387.15</v>
      </c>
      <c r="I26" s="51">
        <v>4.21</v>
      </c>
      <c r="J26" s="51">
        <v>5.0921000000000003</v>
      </c>
      <c r="K26" s="51">
        <v>10.936</v>
      </c>
      <c r="L26" s="51">
        <v>0.93320000000000003</v>
      </c>
      <c r="M26" s="51">
        <v>148</v>
      </c>
      <c r="N26" s="52">
        <v>11.985799999999999</v>
      </c>
      <c r="O26" s="51">
        <v>50.080800000000004</v>
      </c>
      <c r="P26" s="51">
        <v>1.7704</v>
      </c>
      <c r="Q26" s="52">
        <v>6.4497999999999998</v>
      </c>
      <c r="R26" s="51">
        <v>1.6165</v>
      </c>
      <c r="S26" s="51">
        <v>8.2568999999999999</v>
      </c>
      <c r="T26" s="53">
        <v>9.1206999999999994</v>
      </c>
      <c r="U26">
        <v>19566.25</v>
      </c>
      <c r="V26">
        <v>3.7786</v>
      </c>
      <c r="W26">
        <v>105.92749999999999</v>
      </c>
      <c r="X26">
        <v>1734.13</v>
      </c>
      <c r="Y26">
        <v>21.082699999999999</v>
      </c>
      <c r="Z26">
        <v>4.7925000000000004</v>
      </c>
      <c r="AA26">
        <v>2.0293999999999999</v>
      </c>
      <c r="AB26">
        <v>68.772000000000006</v>
      </c>
      <c r="AC26">
        <v>1.5142</v>
      </c>
      <c r="AD26">
        <v>36.942</v>
      </c>
      <c r="AE26">
        <v>19.614799999999999</v>
      </c>
    </row>
    <row r="27" spans="1:31" x14ac:dyDescent="0.3">
      <c r="A27" s="47">
        <v>46009</v>
      </c>
      <c r="B27" s="54">
        <v>1</v>
      </c>
      <c r="C27" s="51">
        <v>1.1718999999999999</v>
      </c>
      <c r="D27" s="51">
        <v>182.55</v>
      </c>
      <c r="E27" s="51">
        <v>24.391999999999999</v>
      </c>
      <c r="F27" s="52">
        <v>7.4713000000000003</v>
      </c>
      <c r="G27" s="51">
        <v>0.87460000000000004</v>
      </c>
      <c r="H27" s="51">
        <v>387.9</v>
      </c>
      <c r="I27" s="51">
        <v>4.2053000000000003</v>
      </c>
      <c r="J27" s="51">
        <v>5.0907</v>
      </c>
      <c r="K27" s="51">
        <v>10.9015</v>
      </c>
      <c r="L27" s="51">
        <v>0.93159999999999998</v>
      </c>
      <c r="M27" s="51">
        <v>147.80000000000001</v>
      </c>
      <c r="N27" s="52">
        <v>11.954499999999999</v>
      </c>
      <c r="O27" s="51">
        <v>50.079900000000002</v>
      </c>
      <c r="P27" s="51">
        <v>1.7734000000000001</v>
      </c>
      <c r="Q27" s="52">
        <v>6.5011999999999999</v>
      </c>
      <c r="R27" s="51">
        <v>1.6161000000000001</v>
      </c>
      <c r="S27" s="51">
        <v>8.2516999999999996</v>
      </c>
      <c r="T27" s="53">
        <v>9.1189999999999998</v>
      </c>
      <c r="U27">
        <v>19591.060000000001</v>
      </c>
      <c r="V27">
        <v>3.7703000000000002</v>
      </c>
      <c r="W27">
        <v>105.77849999999999</v>
      </c>
      <c r="X27">
        <v>1731.18</v>
      </c>
      <c r="Y27">
        <v>21.096599999999999</v>
      </c>
      <c r="Z27">
        <v>4.7884000000000002</v>
      </c>
      <c r="AA27">
        <v>2.0324</v>
      </c>
      <c r="AB27">
        <v>68.680999999999997</v>
      </c>
      <c r="AC27">
        <v>1.5128999999999999</v>
      </c>
      <c r="AD27">
        <v>36.862000000000002</v>
      </c>
      <c r="AE27">
        <v>19.661300000000001</v>
      </c>
    </row>
    <row r="28" spans="1:31" x14ac:dyDescent="0.3">
      <c r="A28" s="47">
        <v>46010</v>
      </c>
      <c r="B28" s="54">
        <v>1</v>
      </c>
      <c r="C28" s="51">
        <v>1.1712</v>
      </c>
      <c r="D28" s="51">
        <v>184.15</v>
      </c>
      <c r="E28" s="51">
        <v>24.323</v>
      </c>
      <c r="F28" s="52">
        <v>7.4711999999999996</v>
      </c>
      <c r="G28" s="51">
        <v>0.876</v>
      </c>
      <c r="H28" s="51">
        <v>386.8</v>
      </c>
      <c r="I28" s="51">
        <v>4.2104999999999997</v>
      </c>
      <c r="J28" s="51">
        <v>5.0895999999999999</v>
      </c>
      <c r="K28" s="51">
        <v>10.904</v>
      </c>
      <c r="L28" s="51">
        <v>0.93179999999999996</v>
      </c>
      <c r="M28" s="51">
        <v>147.19999999999999</v>
      </c>
      <c r="N28" s="52">
        <v>11.914999999999999</v>
      </c>
      <c r="O28" s="51">
        <v>50.138100000000001</v>
      </c>
      <c r="P28" s="51">
        <v>1.7739</v>
      </c>
      <c r="Q28" s="52">
        <v>6.4762000000000004</v>
      </c>
      <c r="R28" s="51">
        <v>1.6154999999999999</v>
      </c>
      <c r="S28" s="51">
        <v>8.2464999999999993</v>
      </c>
      <c r="T28" s="53">
        <v>9.1129999999999995</v>
      </c>
      <c r="U28">
        <v>19600.62</v>
      </c>
      <c r="V28">
        <v>3.7637</v>
      </c>
      <c r="W28">
        <v>105.054</v>
      </c>
      <c r="X28">
        <v>1731.88</v>
      </c>
      <c r="Y28">
        <v>21.0992</v>
      </c>
      <c r="Z28">
        <v>4.7750000000000004</v>
      </c>
      <c r="AA28">
        <v>2.0409999999999999</v>
      </c>
      <c r="AB28">
        <v>68.745999999999995</v>
      </c>
      <c r="AC28">
        <v>1.5143</v>
      </c>
      <c r="AD28">
        <v>36.845999999999997</v>
      </c>
      <c r="AE28">
        <v>19.648499999999999</v>
      </c>
    </row>
    <row r="29" spans="1:31" x14ac:dyDescent="0.3">
      <c r="A29" s="47">
        <v>46013</v>
      </c>
      <c r="B29" s="54">
        <v>1</v>
      </c>
      <c r="C29" s="51">
        <v>1.1745000000000001</v>
      </c>
      <c r="D29" s="51">
        <v>184.77</v>
      </c>
      <c r="E29" s="51">
        <v>24.32</v>
      </c>
      <c r="F29" s="52">
        <v>7.4706000000000001</v>
      </c>
      <c r="G29" s="51">
        <v>0.87419999999999998</v>
      </c>
      <c r="H29" s="51">
        <v>387.88</v>
      </c>
      <c r="I29" s="51">
        <v>4.2138</v>
      </c>
      <c r="J29" s="51">
        <v>5.0880000000000001</v>
      </c>
      <c r="K29" s="51">
        <v>10.856</v>
      </c>
      <c r="L29" s="51">
        <v>0.93159999999999998</v>
      </c>
      <c r="M29" s="51">
        <v>147.6</v>
      </c>
      <c r="N29" s="52">
        <v>11.887499999999999</v>
      </c>
      <c r="O29" s="51">
        <v>50.279499999999999</v>
      </c>
      <c r="P29" s="51">
        <v>1.7666999999999999</v>
      </c>
      <c r="Q29" s="52">
        <v>6.4943</v>
      </c>
      <c r="R29" s="51">
        <v>1.6168</v>
      </c>
      <c r="S29" s="51">
        <v>8.2650000000000006</v>
      </c>
      <c r="T29" s="53">
        <v>9.1362000000000005</v>
      </c>
      <c r="U29">
        <v>19703.41</v>
      </c>
      <c r="V29">
        <v>3.7618</v>
      </c>
      <c r="W29">
        <v>105.29</v>
      </c>
      <c r="X29">
        <v>1738.72</v>
      </c>
      <c r="Y29">
        <v>21.143799999999999</v>
      </c>
      <c r="Z29">
        <v>4.7896000000000001</v>
      </c>
      <c r="AA29">
        <v>2.0283000000000002</v>
      </c>
      <c r="AB29">
        <v>68.962999999999994</v>
      </c>
      <c r="AC29">
        <v>1.5149999999999999</v>
      </c>
      <c r="AD29">
        <v>36.585999999999999</v>
      </c>
      <c r="AE29">
        <v>19.613299999999999</v>
      </c>
    </row>
    <row r="30" spans="1:31" x14ac:dyDescent="0.3">
      <c r="A30" s="47">
        <v>46014</v>
      </c>
      <c r="B30" s="54">
        <v>1</v>
      </c>
      <c r="C30" s="51">
        <v>1.1786000000000001</v>
      </c>
      <c r="D30" s="51">
        <v>183.89</v>
      </c>
      <c r="E30" s="51">
        <v>24.321000000000002</v>
      </c>
      <c r="F30" s="52">
        <v>7.4702000000000002</v>
      </c>
      <c r="G30" s="51">
        <v>0.87290000000000001</v>
      </c>
      <c r="H30" s="51">
        <v>391.03</v>
      </c>
      <c r="I30" s="51">
        <v>4.2320000000000002</v>
      </c>
      <c r="J30" s="51">
        <v>5.0894000000000004</v>
      </c>
      <c r="K30" s="51">
        <v>10.82</v>
      </c>
      <c r="L30" s="51">
        <v>0.92869999999999997</v>
      </c>
      <c r="M30" s="51">
        <v>148</v>
      </c>
      <c r="N30" s="52">
        <v>11.849</v>
      </c>
      <c r="O30" s="51">
        <v>50.479300000000002</v>
      </c>
      <c r="P30" s="51">
        <v>1.7606999999999999</v>
      </c>
      <c r="Q30" s="52">
        <v>6.5850999999999997</v>
      </c>
      <c r="R30" s="51">
        <v>1.6148</v>
      </c>
      <c r="S30" s="51">
        <v>8.2833000000000006</v>
      </c>
      <c r="T30" s="53">
        <v>9.1674000000000007</v>
      </c>
      <c r="U30">
        <v>19785</v>
      </c>
      <c r="V30">
        <v>3.7688999999999999</v>
      </c>
      <c r="W30">
        <v>105.5479</v>
      </c>
      <c r="X30">
        <v>1745.36</v>
      </c>
      <c r="Y30">
        <v>21.148900000000001</v>
      </c>
      <c r="Z30">
        <v>4.7897999999999996</v>
      </c>
      <c r="AA30">
        <v>2.0188999999999999</v>
      </c>
      <c r="AB30">
        <v>69.33</v>
      </c>
      <c r="AC30">
        <v>1.5153000000000001</v>
      </c>
      <c r="AD30">
        <v>36.665999999999997</v>
      </c>
      <c r="AE30">
        <v>19.605399999999999</v>
      </c>
    </row>
    <row r="31" spans="1:31" x14ac:dyDescent="0.3">
      <c r="A31" s="47">
        <v>46015</v>
      </c>
      <c r="B31" s="54">
        <v>1</v>
      </c>
      <c r="C31" s="51">
        <v>1.1787000000000001</v>
      </c>
      <c r="D31" s="51">
        <v>183.83</v>
      </c>
      <c r="E31" s="51">
        <v>24.271000000000001</v>
      </c>
      <c r="F31" s="52">
        <v>7.4694000000000003</v>
      </c>
      <c r="G31" s="51">
        <v>0.87290000000000001</v>
      </c>
      <c r="H31" s="51">
        <v>389.53</v>
      </c>
      <c r="I31" s="51">
        <v>4.2134999999999998</v>
      </c>
      <c r="J31" s="51">
        <v>5.0899000000000001</v>
      </c>
      <c r="K31" s="51">
        <v>10.8055</v>
      </c>
      <c r="L31" s="51">
        <v>0.9284</v>
      </c>
      <c r="M31" s="51">
        <v>148</v>
      </c>
      <c r="N31" s="52">
        <v>11.804</v>
      </c>
      <c r="O31" s="51">
        <v>50.507199999999997</v>
      </c>
      <c r="P31" s="51">
        <v>1.7586999999999999</v>
      </c>
      <c r="Q31" s="52">
        <v>6.5076000000000001</v>
      </c>
      <c r="R31" s="51">
        <v>1.6128</v>
      </c>
      <c r="S31" s="51">
        <v>8.2678999999999991</v>
      </c>
      <c r="T31" s="53">
        <v>9.1654999999999998</v>
      </c>
      <c r="U31">
        <v>19740.28</v>
      </c>
      <c r="V31">
        <v>3.7513999999999998</v>
      </c>
      <c r="W31">
        <v>105.77549999999999</v>
      </c>
      <c r="X31">
        <v>1707.04</v>
      </c>
      <c r="Y31">
        <v>21.101500000000001</v>
      </c>
      <c r="Z31">
        <v>4.7678000000000003</v>
      </c>
      <c r="AA31">
        <v>2.0196999999999998</v>
      </c>
      <c r="AB31">
        <v>69.269000000000005</v>
      </c>
      <c r="AC31">
        <v>1.5135000000000001</v>
      </c>
      <c r="AD31">
        <v>36.593000000000004</v>
      </c>
      <c r="AE31">
        <v>19.609100000000002</v>
      </c>
    </row>
    <row r="32" spans="1:31" x14ac:dyDescent="0.3">
      <c r="A32" s="47">
        <v>46020</v>
      </c>
      <c r="B32" s="54">
        <v>1</v>
      </c>
      <c r="C32" s="51">
        <v>1.1766000000000001</v>
      </c>
      <c r="D32" s="51">
        <v>183.97</v>
      </c>
      <c r="E32" s="51">
        <v>24.280999999999999</v>
      </c>
      <c r="F32" s="52">
        <v>7.4691999999999998</v>
      </c>
      <c r="G32" s="51">
        <v>0.87260000000000004</v>
      </c>
      <c r="H32" s="51">
        <v>387.5</v>
      </c>
      <c r="I32" s="51">
        <v>4.2294999999999998</v>
      </c>
      <c r="J32" s="51">
        <v>5.0946999999999996</v>
      </c>
      <c r="K32" s="51">
        <v>10.816000000000001</v>
      </c>
      <c r="L32" s="51">
        <v>0.92930000000000001</v>
      </c>
      <c r="M32" s="51">
        <v>147.80000000000001</v>
      </c>
      <c r="N32" s="52">
        <v>11.827</v>
      </c>
      <c r="O32" s="51">
        <v>50.517899999999997</v>
      </c>
      <c r="P32" s="51">
        <v>1.7583</v>
      </c>
      <c r="Q32" s="52">
        <v>6.5545</v>
      </c>
      <c r="R32" s="51">
        <v>1.6106</v>
      </c>
      <c r="S32" s="51">
        <v>8.2438000000000002</v>
      </c>
      <c r="T32" s="53">
        <v>9.1466999999999992</v>
      </c>
      <c r="U32">
        <v>19732.82</v>
      </c>
      <c r="V32">
        <v>3.7605</v>
      </c>
      <c r="W32">
        <v>105.776</v>
      </c>
      <c r="X32">
        <v>1690.95</v>
      </c>
      <c r="Y32">
        <v>21.099699999999999</v>
      </c>
      <c r="Z32">
        <v>4.7770000000000001</v>
      </c>
      <c r="AA32">
        <v>2.0295000000000001</v>
      </c>
      <c r="AB32">
        <v>69.260000000000005</v>
      </c>
      <c r="AC32">
        <v>1.5122</v>
      </c>
      <c r="AD32">
        <v>36.991999999999997</v>
      </c>
      <c r="AE32">
        <v>19.597000000000001</v>
      </c>
    </row>
    <row r="33" spans="1:31" x14ac:dyDescent="0.3">
      <c r="A33" s="47">
        <v>46021</v>
      </c>
      <c r="B33" s="54">
        <v>1</v>
      </c>
      <c r="C33" s="51">
        <v>1.1757</v>
      </c>
      <c r="D33" s="51">
        <v>183.48</v>
      </c>
      <c r="E33" s="51">
        <v>24.254999999999999</v>
      </c>
      <c r="F33" s="52">
        <v>7.4688999999999997</v>
      </c>
      <c r="G33" s="51">
        <v>0.87119999999999997</v>
      </c>
      <c r="H33" s="51">
        <v>385.95</v>
      </c>
      <c r="I33" s="51">
        <v>4.2263000000000002</v>
      </c>
      <c r="J33" s="51">
        <v>5.0968999999999998</v>
      </c>
      <c r="K33" s="51">
        <v>10.818</v>
      </c>
      <c r="L33" s="51">
        <v>0.92930000000000001</v>
      </c>
      <c r="M33" s="51">
        <v>147.19999999999999</v>
      </c>
      <c r="N33" s="52">
        <v>11.826000000000001</v>
      </c>
      <c r="O33" s="51">
        <v>50.464700000000001</v>
      </c>
      <c r="P33" s="51">
        <v>1.7543</v>
      </c>
      <c r="Q33" s="52">
        <v>6.4928999999999997</v>
      </c>
      <c r="R33" s="51">
        <v>1.6104000000000001</v>
      </c>
      <c r="S33" s="51">
        <v>8.2216000000000005</v>
      </c>
      <c r="T33" s="53">
        <v>9.1510999999999996</v>
      </c>
      <c r="U33">
        <v>19711.02</v>
      </c>
      <c r="V33">
        <v>3.7435</v>
      </c>
      <c r="W33">
        <v>105.58</v>
      </c>
      <c r="X33">
        <v>1697.65</v>
      </c>
      <c r="Y33">
        <v>21.120799999999999</v>
      </c>
      <c r="Z33">
        <v>4.7580999999999998</v>
      </c>
      <c r="AA33">
        <v>2.0278</v>
      </c>
      <c r="AB33">
        <v>69.165999999999997</v>
      </c>
      <c r="AC33">
        <v>1.5095000000000001</v>
      </c>
      <c r="AD33">
        <v>36.935000000000002</v>
      </c>
      <c r="AE33">
        <v>19.557099999999998</v>
      </c>
    </row>
    <row r="34" spans="1:31" x14ac:dyDescent="0.3">
      <c r="A34" s="47">
        <v>46022</v>
      </c>
      <c r="B34" s="54">
        <v>1</v>
      </c>
      <c r="C34" s="51">
        <v>1.175</v>
      </c>
      <c r="D34" s="51">
        <v>184.09</v>
      </c>
      <c r="E34" s="51">
        <v>24.236999999999998</v>
      </c>
      <c r="F34" s="52">
        <v>7.4688999999999997</v>
      </c>
      <c r="G34" s="51">
        <v>0.87260000000000004</v>
      </c>
      <c r="H34" s="51">
        <v>385.15</v>
      </c>
      <c r="I34" s="51">
        <v>4.2210000000000001</v>
      </c>
      <c r="J34" s="51">
        <v>5.0968</v>
      </c>
      <c r="K34" s="51">
        <v>10.8215</v>
      </c>
      <c r="L34" s="51">
        <v>0.93140000000000001</v>
      </c>
      <c r="M34" s="51">
        <v>147.19999999999999</v>
      </c>
      <c r="N34" s="52">
        <v>11.843</v>
      </c>
      <c r="O34" s="51">
        <v>50.483800000000002</v>
      </c>
      <c r="P34" s="51">
        <v>1.7581</v>
      </c>
      <c r="Q34" s="52">
        <v>6.4363999999999999</v>
      </c>
      <c r="R34" s="51">
        <v>1.6088</v>
      </c>
      <c r="S34" s="51">
        <v>8.2262000000000004</v>
      </c>
      <c r="T34" s="53">
        <v>9.1463999999999999</v>
      </c>
      <c r="U34">
        <v>19640.830000000002</v>
      </c>
      <c r="V34">
        <v>3.7471000000000001</v>
      </c>
      <c r="W34">
        <v>105.59650000000001</v>
      </c>
      <c r="X34">
        <v>1696.94</v>
      </c>
      <c r="Y34">
        <v>21.117999999999999</v>
      </c>
      <c r="Z34">
        <v>4.7682000000000002</v>
      </c>
      <c r="AA34">
        <v>2.0379999999999998</v>
      </c>
      <c r="AB34">
        <v>69.266000000000005</v>
      </c>
      <c r="AC34">
        <v>1.5105</v>
      </c>
      <c r="AD34">
        <v>37.218000000000004</v>
      </c>
      <c r="AE34">
        <v>19.443899999999999</v>
      </c>
    </row>
    <row r="35" spans="1:31" x14ac:dyDescent="0.3">
      <c r="A35" s="47">
        <v>46024</v>
      </c>
      <c r="B35" s="54">
        <v>1</v>
      </c>
      <c r="C35" s="51">
        <v>1.1720999999999999</v>
      </c>
      <c r="D35" s="51">
        <v>183.94</v>
      </c>
      <c r="E35" s="51">
        <v>24.177</v>
      </c>
      <c r="F35" s="52">
        <v>7.4694000000000003</v>
      </c>
      <c r="G35" s="51">
        <v>0.87190000000000001</v>
      </c>
      <c r="H35" s="51">
        <v>383.58</v>
      </c>
      <c r="I35" s="51">
        <v>4.2122999999999999</v>
      </c>
      <c r="J35" s="51">
        <v>5.0895000000000001</v>
      </c>
      <c r="K35" s="51">
        <v>10.8085</v>
      </c>
      <c r="L35" s="51">
        <v>0.92959999999999998</v>
      </c>
      <c r="M35" s="51">
        <v>147.4</v>
      </c>
      <c r="N35" s="52">
        <v>11.798500000000001</v>
      </c>
      <c r="O35" s="51">
        <v>50.433199999999999</v>
      </c>
      <c r="P35" s="51">
        <v>1.7507999999999999</v>
      </c>
      <c r="Q35" s="52">
        <v>6.3742999999999999</v>
      </c>
      <c r="R35" s="51">
        <v>1.6096999999999999</v>
      </c>
      <c r="S35" s="51">
        <v>8.1973000000000003</v>
      </c>
      <c r="T35" s="53">
        <v>9.1328999999999994</v>
      </c>
      <c r="U35">
        <v>19593.060000000001</v>
      </c>
      <c r="V35">
        <v>3.7214</v>
      </c>
      <c r="W35">
        <v>105.71899999999999</v>
      </c>
      <c r="X35">
        <v>1693.53</v>
      </c>
      <c r="Y35">
        <v>21.0274</v>
      </c>
      <c r="Z35">
        <v>4.7516999999999996</v>
      </c>
      <c r="AA35">
        <v>2.0316999999999998</v>
      </c>
      <c r="AB35">
        <v>68.974999999999994</v>
      </c>
      <c r="AC35">
        <v>1.5077</v>
      </c>
      <c r="AD35">
        <v>36.792000000000002</v>
      </c>
      <c r="AE35">
        <v>19.356100000000001</v>
      </c>
    </row>
    <row r="36" spans="1:31" x14ac:dyDescent="0.3">
      <c r="A36" s="47">
        <v>46027</v>
      </c>
      <c r="B36" s="54">
        <v>1</v>
      </c>
      <c r="C36" s="51">
        <v>1.1664000000000001</v>
      </c>
      <c r="D36" s="51">
        <v>182.93</v>
      </c>
      <c r="E36" s="51">
        <v>24.195</v>
      </c>
      <c r="F36" s="52">
        <v>7.4695</v>
      </c>
      <c r="G36" s="51">
        <v>0.86760000000000004</v>
      </c>
      <c r="H36" s="51">
        <v>384.55</v>
      </c>
      <c r="I36" s="51">
        <v>4.2178000000000004</v>
      </c>
      <c r="J36" s="51">
        <v>5.0875000000000004</v>
      </c>
      <c r="K36" s="51">
        <v>10.787000000000001</v>
      </c>
      <c r="L36" s="51">
        <v>0.92889999999999995</v>
      </c>
      <c r="M36" s="51">
        <v>147.4</v>
      </c>
      <c r="N36" s="52">
        <v>11.779500000000001</v>
      </c>
      <c r="O36" s="51">
        <v>50.2042</v>
      </c>
      <c r="P36" s="51">
        <v>1.7492000000000001</v>
      </c>
      <c r="Q36" s="52">
        <v>6.3470000000000004</v>
      </c>
      <c r="R36" s="51">
        <v>1.6087</v>
      </c>
      <c r="S36" s="51">
        <v>8.1478000000000002</v>
      </c>
      <c r="T36" s="53">
        <v>9.0822000000000003</v>
      </c>
      <c r="U36">
        <v>19524.95</v>
      </c>
      <c r="V36">
        <v>3.6850000000000001</v>
      </c>
      <c r="W36">
        <v>105.316</v>
      </c>
      <c r="X36">
        <v>1690.44</v>
      </c>
      <c r="Y36">
        <v>21.006699999999999</v>
      </c>
      <c r="Z36">
        <v>4.7502000000000004</v>
      </c>
      <c r="AA36">
        <v>2.0295999999999998</v>
      </c>
      <c r="AB36">
        <v>68.91</v>
      </c>
      <c r="AC36">
        <v>1.5018</v>
      </c>
      <c r="AD36">
        <v>36.595999999999997</v>
      </c>
      <c r="AE36">
        <v>19.226800000000001</v>
      </c>
    </row>
    <row r="37" spans="1:31" x14ac:dyDescent="0.3">
      <c r="A37" s="47">
        <v>46028</v>
      </c>
      <c r="B37" s="54">
        <v>1</v>
      </c>
      <c r="C37" s="51">
        <v>1.1707000000000001</v>
      </c>
      <c r="D37" s="51">
        <v>183.14</v>
      </c>
      <c r="E37" s="51">
        <v>24.195</v>
      </c>
      <c r="F37" s="52">
        <v>7.4726999999999997</v>
      </c>
      <c r="G37" s="51">
        <v>0.86629999999999996</v>
      </c>
      <c r="H37" s="51">
        <v>385.03</v>
      </c>
      <c r="I37" s="51">
        <v>4.2104999999999997</v>
      </c>
      <c r="J37" s="51">
        <v>5.0891000000000002</v>
      </c>
      <c r="K37" s="51">
        <v>10.765000000000001</v>
      </c>
      <c r="L37" s="51">
        <v>0.92869999999999997</v>
      </c>
      <c r="M37" s="51">
        <v>147.19999999999999</v>
      </c>
      <c r="N37" s="52">
        <v>11.7285</v>
      </c>
      <c r="O37" s="51">
        <v>50.389400000000002</v>
      </c>
      <c r="P37" s="51">
        <v>1.7422</v>
      </c>
      <c r="Q37" s="52">
        <v>6.3201000000000001</v>
      </c>
      <c r="R37" s="51">
        <v>1.6129</v>
      </c>
      <c r="S37" s="51">
        <v>8.1766000000000005</v>
      </c>
      <c r="T37" s="53">
        <v>9.1172000000000004</v>
      </c>
      <c r="U37">
        <v>19632.64</v>
      </c>
      <c r="V37">
        <v>3.7025000000000001</v>
      </c>
      <c r="W37">
        <v>105.54049999999999</v>
      </c>
      <c r="X37">
        <v>1695.93</v>
      </c>
      <c r="Y37">
        <v>21.0227</v>
      </c>
      <c r="Z37">
        <v>4.7378</v>
      </c>
      <c r="AA37">
        <v>2.0232000000000001</v>
      </c>
      <c r="AB37">
        <v>69.316999999999993</v>
      </c>
      <c r="AC37">
        <v>1.4984</v>
      </c>
      <c r="AD37">
        <v>36.607999999999997</v>
      </c>
      <c r="AE37">
        <v>19.1951</v>
      </c>
    </row>
    <row r="38" spans="1:31" x14ac:dyDescent="0.3">
      <c r="A38" s="47">
        <v>46029</v>
      </c>
      <c r="B38" s="54">
        <v>1</v>
      </c>
      <c r="C38" s="51">
        <v>1.1684000000000001</v>
      </c>
      <c r="D38" s="51">
        <v>182.91</v>
      </c>
      <c r="E38" s="51">
        <v>24.29</v>
      </c>
      <c r="F38" s="52">
        <v>7.4725000000000001</v>
      </c>
      <c r="G38" s="51">
        <v>0.86639999999999995</v>
      </c>
      <c r="H38" s="51">
        <v>384.98</v>
      </c>
      <c r="I38" s="51">
        <v>4.2148000000000003</v>
      </c>
      <c r="J38" s="51">
        <v>5.0884999999999998</v>
      </c>
      <c r="K38" s="51">
        <v>10.736499999999999</v>
      </c>
      <c r="L38" s="51">
        <v>0.9304</v>
      </c>
      <c r="M38" s="51">
        <v>147.19999999999999</v>
      </c>
      <c r="N38" s="52">
        <v>11.7585</v>
      </c>
      <c r="O38" s="51">
        <v>50.2911</v>
      </c>
      <c r="P38" s="51">
        <v>1.7366999999999999</v>
      </c>
      <c r="Q38" s="52">
        <v>6.2995000000000001</v>
      </c>
      <c r="R38" s="51">
        <v>1.6134999999999999</v>
      </c>
      <c r="S38" s="51">
        <v>8.1684999999999999</v>
      </c>
      <c r="T38" s="53">
        <v>9.0975999999999999</v>
      </c>
      <c r="U38">
        <v>19592.02</v>
      </c>
      <c r="V38">
        <v>3.7115</v>
      </c>
      <c r="W38">
        <v>104.98350000000001</v>
      </c>
      <c r="X38">
        <v>1691.47</v>
      </c>
      <c r="Y38">
        <v>21.009</v>
      </c>
      <c r="Z38">
        <v>4.7413999999999996</v>
      </c>
      <c r="AA38">
        <v>2.02</v>
      </c>
      <c r="AB38">
        <v>69.305000000000007</v>
      </c>
      <c r="AC38">
        <v>1.4972000000000001</v>
      </c>
      <c r="AD38">
        <v>36.606000000000002</v>
      </c>
      <c r="AE38">
        <v>19.225200000000001</v>
      </c>
    </row>
    <row r="39" spans="1:31" x14ac:dyDescent="0.3">
      <c r="A39" s="47">
        <v>46030</v>
      </c>
      <c r="B39" s="54">
        <v>1</v>
      </c>
      <c r="C39" s="51">
        <v>1.1675</v>
      </c>
      <c r="D39" s="51">
        <v>182.97</v>
      </c>
      <c r="E39" s="51">
        <v>24.262</v>
      </c>
      <c r="F39" s="52">
        <v>7.4720000000000004</v>
      </c>
      <c r="G39" s="51">
        <v>0.86870000000000003</v>
      </c>
      <c r="H39" s="51">
        <v>384.75</v>
      </c>
      <c r="I39" s="51">
        <v>4.2092999999999998</v>
      </c>
      <c r="J39" s="51">
        <v>5.0883000000000003</v>
      </c>
      <c r="K39" s="51">
        <v>10.766</v>
      </c>
      <c r="L39" s="51">
        <v>0.93120000000000003</v>
      </c>
      <c r="M39" s="51">
        <v>147.19999999999999</v>
      </c>
      <c r="N39" s="52">
        <v>11.7935</v>
      </c>
      <c r="O39" s="51">
        <v>50.258800000000001</v>
      </c>
      <c r="P39" s="51">
        <v>1.7433000000000001</v>
      </c>
      <c r="Q39" s="52">
        <v>6.2811000000000003</v>
      </c>
      <c r="R39" s="51">
        <v>1.6183000000000001</v>
      </c>
      <c r="S39" s="51">
        <v>8.1513000000000009</v>
      </c>
      <c r="T39" s="53">
        <v>9.0981000000000005</v>
      </c>
      <c r="U39">
        <v>19655.849999999999</v>
      </c>
      <c r="V39">
        <v>3.7002999999999999</v>
      </c>
      <c r="W39">
        <v>104.988</v>
      </c>
      <c r="X39">
        <v>1695.57</v>
      </c>
      <c r="Y39">
        <v>20.972899999999999</v>
      </c>
      <c r="Z39">
        <v>4.7430000000000003</v>
      </c>
      <c r="AA39">
        <v>2.0312999999999999</v>
      </c>
      <c r="AB39">
        <v>69.072999999999993</v>
      </c>
      <c r="AC39">
        <v>1.4995000000000001</v>
      </c>
      <c r="AD39">
        <v>36.823</v>
      </c>
      <c r="AE39">
        <v>19.281099999999999</v>
      </c>
    </row>
    <row r="40" spans="1:31" x14ac:dyDescent="0.3">
      <c r="A40" s="47">
        <v>46031</v>
      </c>
      <c r="B40" s="54">
        <v>1</v>
      </c>
      <c r="C40" s="51">
        <v>1.1641999999999999</v>
      </c>
      <c r="D40" s="51">
        <v>183.52</v>
      </c>
      <c r="E40" s="51">
        <v>24.337</v>
      </c>
      <c r="F40" s="52">
        <v>7.4724000000000004</v>
      </c>
      <c r="G40" s="51">
        <v>0.86770000000000003</v>
      </c>
      <c r="H40" s="51">
        <v>386.03</v>
      </c>
      <c r="I40" s="51">
        <v>4.2138</v>
      </c>
      <c r="J40" s="51">
        <v>5.0902000000000003</v>
      </c>
      <c r="K40" s="51">
        <v>10.747999999999999</v>
      </c>
      <c r="L40" s="51">
        <v>0.93140000000000001</v>
      </c>
      <c r="M40" s="51">
        <v>147.4</v>
      </c>
      <c r="N40" s="52">
        <v>11.7765</v>
      </c>
      <c r="O40" s="51">
        <v>50.184100000000001</v>
      </c>
      <c r="P40" s="51">
        <v>1.7441</v>
      </c>
      <c r="Q40" s="52">
        <v>6.2732999999999999</v>
      </c>
      <c r="R40" s="51">
        <v>1.6163000000000001</v>
      </c>
      <c r="S40" s="51">
        <v>8.1288</v>
      </c>
      <c r="T40" s="53">
        <v>9.0762999999999998</v>
      </c>
      <c r="U40">
        <v>19628.240000000002</v>
      </c>
      <c r="V40">
        <v>3.6745000000000001</v>
      </c>
      <c r="W40">
        <v>105.0335</v>
      </c>
      <c r="X40">
        <v>1699.55</v>
      </c>
      <c r="Y40">
        <v>20.9879</v>
      </c>
      <c r="Z40">
        <v>4.7423999999999999</v>
      </c>
      <c r="AA40">
        <v>2.0339</v>
      </c>
      <c r="AB40">
        <v>68.935000000000002</v>
      </c>
      <c r="AC40">
        <v>1.4984</v>
      </c>
      <c r="AD40">
        <v>36.631999999999998</v>
      </c>
      <c r="AE40">
        <v>19.296600000000002</v>
      </c>
    </row>
    <row r="41" spans="1:31" x14ac:dyDescent="0.3">
      <c r="A41" s="47">
        <v>46034</v>
      </c>
      <c r="B41" s="54">
        <v>1</v>
      </c>
      <c r="C41" s="51">
        <v>1.1692</v>
      </c>
      <c r="D41" s="51">
        <v>184.42</v>
      </c>
      <c r="E41" s="51">
        <v>24.288</v>
      </c>
      <c r="F41" s="52">
        <v>7.4722</v>
      </c>
      <c r="G41" s="51">
        <v>0.86739999999999995</v>
      </c>
      <c r="H41" s="51">
        <v>386.85</v>
      </c>
      <c r="I41" s="51">
        <v>4.2092999999999998</v>
      </c>
      <c r="J41" s="51">
        <v>5.0891999999999999</v>
      </c>
      <c r="K41" s="51">
        <v>10.700799999999999</v>
      </c>
      <c r="L41" s="51">
        <v>0.93130000000000002</v>
      </c>
      <c r="M41" s="51">
        <v>147.19999999999999</v>
      </c>
      <c r="N41" s="52">
        <v>11.7445</v>
      </c>
      <c r="O41" s="51">
        <v>50.4268</v>
      </c>
      <c r="P41" s="51">
        <v>1.7408999999999999</v>
      </c>
      <c r="Q41" s="52">
        <v>6.2862999999999998</v>
      </c>
      <c r="R41" s="51">
        <v>1.6218999999999999</v>
      </c>
      <c r="S41" s="51">
        <v>8.1529000000000007</v>
      </c>
      <c r="T41" s="53">
        <v>9.1156000000000006</v>
      </c>
      <c r="U41">
        <v>19751.3</v>
      </c>
      <c r="V41">
        <v>3.6867000000000001</v>
      </c>
      <c r="W41">
        <v>105.419</v>
      </c>
      <c r="X41">
        <v>1715.11</v>
      </c>
      <c r="Y41">
        <v>20.931999999999999</v>
      </c>
      <c r="Z41">
        <v>4.7499000000000002</v>
      </c>
      <c r="AA41">
        <v>2.0270000000000001</v>
      </c>
      <c r="AB41">
        <v>69.38</v>
      </c>
      <c r="AC41">
        <v>1.5019</v>
      </c>
      <c r="AD41">
        <v>36.508000000000003</v>
      </c>
      <c r="AE41">
        <v>19.161799999999999</v>
      </c>
    </row>
    <row r="42" spans="1:31" x14ac:dyDescent="0.3">
      <c r="A42" s="47">
        <v>46035</v>
      </c>
      <c r="B42" s="54">
        <v>1</v>
      </c>
      <c r="C42" s="51">
        <v>1.1654</v>
      </c>
      <c r="D42" s="51">
        <v>185.12</v>
      </c>
      <c r="E42" s="51">
        <v>24.253</v>
      </c>
      <c r="F42" s="52">
        <v>7.4725999999999999</v>
      </c>
      <c r="G42" s="51">
        <v>0.86599999999999999</v>
      </c>
      <c r="H42" s="51">
        <v>386.75</v>
      </c>
      <c r="I42" s="51">
        <v>4.2118000000000002</v>
      </c>
      <c r="J42" s="51">
        <v>5.0895000000000001</v>
      </c>
      <c r="K42" s="51">
        <v>10.7135</v>
      </c>
      <c r="L42" s="51">
        <v>0.93110000000000004</v>
      </c>
      <c r="M42" s="51">
        <v>146.6</v>
      </c>
      <c r="N42" s="52">
        <v>11.756</v>
      </c>
      <c r="O42" s="51">
        <v>50.2941</v>
      </c>
      <c r="P42" s="51">
        <v>1.7394000000000001</v>
      </c>
      <c r="Q42" s="52">
        <v>6.2736000000000001</v>
      </c>
      <c r="R42" s="51">
        <v>1.6172</v>
      </c>
      <c r="S42" s="51">
        <v>8.1294000000000004</v>
      </c>
      <c r="T42" s="53">
        <v>9.0924999999999994</v>
      </c>
      <c r="U42">
        <v>19652.84</v>
      </c>
      <c r="V42">
        <v>3.6720999999999999</v>
      </c>
      <c r="W42">
        <v>105.1478</v>
      </c>
      <c r="X42">
        <v>1717.89</v>
      </c>
      <c r="Y42">
        <v>20.858699999999999</v>
      </c>
      <c r="Z42">
        <v>4.7286000000000001</v>
      </c>
      <c r="AA42">
        <v>2.0230999999999999</v>
      </c>
      <c r="AB42">
        <v>69.290999999999997</v>
      </c>
      <c r="AC42">
        <v>1.5005999999999999</v>
      </c>
      <c r="AD42">
        <v>36.680999999999997</v>
      </c>
      <c r="AE42">
        <v>19.1755</v>
      </c>
    </row>
    <row r="43" spans="1:31" x14ac:dyDescent="0.3">
      <c r="A43" s="47">
        <v>46036</v>
      </c>
      <c r="B43" s="54">
        <v>1</v>
      </c>
      <c r="C43" s="51">
        <v>1.1651</v>
      </c>
      <c r="D43" s="51">
        <v>184.82</v>
      </c>
      <c r="E43" s="51">
        <v>24.262</v>
      </c>
      <c r="F43" s="52">
        <v>7.4722999999999997</v>
      </c>
      <c r="G43" s="51">
        <v>0.86680000000000001</v>
      </c>
      <c r="H43" s="51">
        <v>386.95</v>
      </c>
      <c r="I43" s="51">
        <v>4.218</v>
      </c>
      <c r="J43" s="51">
        <v>5.0896999999999997</v>
      </c>
      <c r="K43" s="51">
        <v>10.723000000000001</v>
      </c>
      <c r="L43" s="51">
        <v>0.93330000000000002</v>
      </c>
      <c r="M43" s="51">
        <v>146.4</v>
      </c>
      <c r="N43" s="52">
        <v>11.733000000000001</v>
      </c>
      <c r="O43" s="51">
        <v>50.308999999999997</v>
      </c>
      <c r="P43" s="51">
        <v>1.7450000000000001</v>
      </c>
      <c r="Q43" s="52">
        <v>6.2544000000000004</v>
      </c>
      <c r="R43" s="51">
        <v>1.6169</v>
      </c>
      <c r="S43" s="51">
        <v>8.1247000000000007</v>
      </c>
      <c r="T43" s="53">
        <v>9.0840999999999994</v>
      </c>
      <c r="U43">
        <v>19656.93</v>
      </c>
      <c r="V43">
        <v>3.6831</v>
      </c>
      <c r="W43">
        <v>105.2118</v>
      </c>
      <c r="X43">
        <v>1719</v>
      </c>
      <c r="Y43">
        <v>20.751799999999999</v>
      </c>
      <c r="Z43">
        <v>4.7163000000000004</v>
      </c>
      <c r="AA43">
        <v>2.0303</v>
      </c>
      <c r="AB43">
        <v>69.281999999999996</v>
      </c>
      <c r="AC43">
        <v>1.5006999999999999</v>
      </c>
      <c r="AD43">
        <v>36.671999999999997</v>
      </c>
      <c r="AE43">
        <v>19.102</v>
      </c>
    </row>
    <row r="44" spans="1:31" x14ac:dyDescent="0.3">
      <c r="A44" s="47">
        <v>46037</v>
      </c>
      <c r="B44" s="54">
        <v>1</v>
      </c>
      <c r="C44" s="51">
        <v>1.1624000000000001</v>
      </c>
      <c r="D44" s="51">
        <v>184.31</v>
      </c>
      <c r="E44" s="51">
        <v>24.277999999999999</v>
      </c>
      <c r="F44" s="52">
        <v>7.4721000000000002</v>
      </c>
      <c r="G44" s="51">
        <v>0.86739999999999995</v>
      </c>
      <c r="H44" s="51">
        <v>385.65</v>
      </c>
      <c r="I44" s="51">
        <v>4.2092999999999998</v>
      </c>
      <c r="J44" s="51">
        <v>5.0891999999999999</v>
      </c>
      <c r="K44" s="51">
        <v>10.698499999999999</v>
      </c>
      <c r="L44" s="51">
        <v>0.93140000000000001</v>
      </c>
      <c r="M44" s="51">
        <v>146.19999999999999</v>
      </c>
      <c r="N44" s="52">
        <v>11.72</v>
      </c>
      <c r="O44" s="51">
        <v>50.203699999999998</v>
      </c>
      <c r="P44" s="51">
        <v>1.7382</v>
      </c>
      <c r="Q44" s="52">
        <v>6.2557</v>
      </c>
      <c r="R44" s="51">
        <v>1.6162000000000001</v>
      </c>
      <c r="S44" s="51">
        <v>8.0988000000000007</v>
      </c>
      <c r="T44" s="53">
        <v>9.0656999999999996</v>
      </c>
      <c r="U44">
        <v>19640.96</v>
      </c>
      <c r="V44">
        <v>3.6686000000000001</v>
      </c>
      <c r="W44">
        <v>104.96469999999999</v>
      </c>
      <c r="X44">
        <v>1706.77</v>
      </c>
      <c r="Y44">
        <v>20.677600000000002</v>
      </c>
      <c r="Z44">
        <v>4.7149999999999999</v>
      </c>
      <c r="AA44">
        <v>2.0246</v>
      </c>
      <c r="AB44">
        <v>69.182000000000002</v>
      </c>
      <c r="AC44">
        <v>1.4968999999999999</v>
      </c>
      <c r="AD44">
        <v>36.494</v>
      </c>
      <c r="AE44">
        <v>19.030899999999999</v>
      </c>
    </row>
    <row r="45" spans="1:31" x14ac:dyDescent="0.3">
      <c r="A45" s="47">
        <v>46038</v>
      </c>
      <c r="B45" s="54">
        <v>1</v>
      </c>
      <c r="C45" s="51">
        <v>1.1617</v>
      </c>
      <c r="D45" s="51">
        <v>183.67</v>
      </c>
      <c r="E45" s="51">
        <v>24.286000000000001</v>
      </c>
      <c r="F45" s="52">
        <v>7.4711999999999996</v>
      </c>
      <c r="G45" s="51">
        <v>0.86699999999999999</v>
      </c>
      <c r="H45" s="51">
        <v>385.33</v>
      </c>
      <c r="I45" s="51">
        <v>4.2248000000000001</v>
      </c>
      <c r="J45" s="51">
        <v>5.0907999999999998</v>
      </c>
      <c r="K45" s="51">
        <v>10.718999999999999</v>
      </c>
      <c r="L45" s="51">
        <v>0.93130000000000002</v>
      </c>
      <c r="M45" s="51">
        <v>146.4</v>
      </c>
      <c r="N45" s="52">
        <v>11.7203</v>
      </c>
      <c r="O45" s="51">
        <v>50.278399999999998</v>
      </c>
      <c r="P45" s="51">
        <v>1.7343999999999999</v>
      </c>
      <c r="Q45" s="52">
        <v>6.2411000000000003</v>
      </c>
      <c r="R45" s="51">
        <v>1.6134999999999999</v>
      </c>
      <c r="S45" s="51">
        <v>8.0967000000000002</v>
      </c>
      <c r="T45" s="53">
        <v>9.0612999999999992</v>
      </c>
      <c r="U45">
        <v>19653.759999999998</v>
      </c>
      <c r="V45">
        <v>3.66</v>
      </c>
      <c r="W45">
        <v>105.39700000000001</v>
      </c>
      <c r="X45">
        <v>1711.1</v>
      </c>
      <c r="Y45">
        <v>20.533300000000001</v>
      </c>
      <c r="Z45">
        <v>4.7135999999999996</v>
      </c>
      <c r="AA45">
        <v>2.0179</v>
      </c>
      <c r="AB45">
        <v>68.995000000000005</v>
      </c>
      <c r="AC45">
        <v>1.4962</v>
      </c>
      <c r="AD45">
        <v>36.534999999999997</v>
      </c>
      <c r="AE45">
        <v>19.0382</v>
      </c>
    </row>
    <row r="46" spans="1:31" x14ac:dyDescent="0.3">
      <c r="A46" s="47">
        <v>46041</v>
      </c>
      <c r="B46" s="54">
        <v>1</v>
      </c>
      <c r="C46" s="51">
        <v>1.1631</v>
      </c>
      <c r="D46" s="51">
        <v>183.69</v>
      </c>
      <c r="E46" s="51">
        <v>24.29</v>
      </c>
      <c r="F46" s="52">
        <v>7.4717000000000002</v>
      </c>
      <c r="G46" s="51">
        <v>0.86709999999999998</v>
      </c>
      <c r="H46" s="51">
        <v>386.15</v>
      </c>
      <c r="I46" s="51">
        <v>4.2252999999999998</v>
      </c>
      <c r="J46" s="51">
        <v>5.0919999999999996</v>
      </c>
      <c r="K46" s="51">
        <v>10.73</v>
      </c>
      <c r="L46" s="51">
        <v>0.92820000000000003</v>
      </c>
      <c r="M46" s="51">
        <v>146.19999999999999</v>
      </c>
      <c r="N46" s="52">
        <v>11.7295</v>
      </c>
      <c r="O46" s="51">
        <v>50.329799999999999</v>
      </c>
      <c r="P46" s="51">
        <v>1.7342</v>
      </c>
      <c r="Q46" s="52">
        <v>6.242</v>
      </c>
      <c r="R46" s="51">
        <v>1.6149</v>
      </c>
      <c r="S46" s="51">
        <v>8.0991</v>
      </c>
      <c r="T46" s="53">
        <v>9.0685000000000002</v>
      </c>
      <c r="U46">
        <v>19741.53</v>
      </c>
      <c r="V46">
        <v>3.6760000000000002</v>
      </c>
      <c r="W46">
        <v>105.6965</v>
      </c>
      <c r="X46">
        <v>1713.48</v>
      </c>
      <c r="Y46">
        <v>20.504899999999999</v>
      </c>
      <c r="Z46">
        <v>4.7164000000000001</v>
      </c>
      <c r="AA46">
        <v>2.0097999999999998</v>
      </c>
      <c r="AB46">
        <v>69.138999999999996</v>
      </c>
      <c r="AC46">
        <v>1.4945999999999999</v>
      </c>
      <c r="AD46">
        <v>36.353000000000002</v>
      </c>
      <c r="AE46">
        <v>19.095099999999999</v>
      </c>
    </row>
    <row r="47" spans="1:31" x14ac:dyDescent="0.3">
      <c r="A47" s="47">
        <v>46042</v>
      </c>
      <c r="B47" s="54">
        <v>1</v>
      </c>
      <c r="C47" s="51">
        <v>1.1728000000000001</v>
      </c>
      <c r="D47" s="51">
        <v>185.18</v>
      </c>
      <c r="E47" s="51">
        <v>24.332999999999998</v>
      </c>
      <c r="F47" s="52">
        <v>7.4707999999999997</v>
      </c>
      <c r="G47" s="51">
        <v>0.87219999999999998</v>
      </c>
      <c r="H47" s="51">
        <v>385.85</v>
      </c>
      <c r="I47" s="51">
        <v>4.2272999999999996</v>
      </c>
      <c r="J47" s="51">
        <v>5.0923999999999996</v>
      </c>
      <c r="K47" s="51">
        <v>10.708</v>
      </c>
      <c r="L47" s="51">
        <v>0.92679999999999996</v>
      </c>
      <c r="M47" s="51">
        <v>146.19999999999999</v>
      </c>
      <c r="N47" s="52">
        <v>11.7155</v>
      </c>
      <c r="O47" s="51">
        <v>50.750500000000002</v>
      </c>
      <c r="P47" s="51">
        <v>1.742</v>
      </c>
      <c r="Q47" s="52">
        <v>6.3209</v>
      </c>
      <c r="R47" s="51">
        <v>1.6214999999999999</v>
      </c>
      <c r="S47" s="51">
        <v>8.1614000000000004</v>
      </c>
      <c r="T47" s="53">
        <v>9.1456</v>
      </c>
      <c r="U47">
        <v>19874.439999999999</v>
      </c>
      <c r="V47">
        <v>3.7155999999999998</v>
      </c>
      <c r="W47">
        <v>106.67700000000001</v>
      </c>
      <c r="X47">
        <v>1731.99</v>
      </c>
      <c r="Y47">
        <v>20.6693</v>
      </c>
      <c r="Z47">
        <v>4.7550999999999997</v>
      </c>
      <c r="AA47">
        <v>2.0097999999999998</v>
      </c>
      <c r="AB47">
        <v>69.527000000000001</v>
      </c>
      <c r="AC47">
        <v>1.5044999999999999</v>
      </c>
      <c r="AD47">
        <v>36.456000000000003</v>
      </c>
      <c r="AE47">
        <v>19.2821</v>
      </c>
    </row>
    <row r="48" spans="1:31" x14ac:dyDescent="0.3">
      <c r="A48" s="47">
        <v>46043</v>
      </c>
      <c r="B48" s="54">
        <v>1</v>
      </c>
      <c r="C48" s="51">
        <v>1.1738999999999999</v>
      </c>
      <c r="D48" s="51">
        <v>185.23</v>
      </c>
      <c r="E48" s="51">
        <v>24.356000000000002</v>
      </c>
      <c r="F48" s="52">
        <v>7.4705000000000004</v>
      </c>
      <c r="G48" s="51">
        <v>0.87439999999999996</v>
      </c>
      <c r="H48" s="51">
        <v>385.65</v>
      </c>
      <c r="I48" s="51">
        <v>4.2275</v>
      </c>
      <c r="J48" s="51">
        <v>5.0946999999999996</v>
      </c>
      <c r="K48" s="51">
        <v>10.661</v>
      </c>
      <c r="L48" s="51">
        <v>0.92679999999999996</v>
      </c>
      <c r="M48" s="51">
        <v>146.19999999999999</v>
      </c>
      <c r="N48" s="52">
        <v>11.6365</v>
      </c>
      <c r="O48" s="51">
        <v>50.827800000000003</v>
      </c>
      <c r="P48" s="51">
        <v>1.734</v>
      </c>
      <c r="Q48" s="52">
        <v>6.2773000000000003</v>
      </c>
      <c r="R48" s="51">
        <v>1.6192</v>
      </c>
      <c r="S48" s="51">
        <v>8.1748999999999992</v>
      </c>
      <c r="T48" s="53">
        <v>9.1532</v>
      </c>
      <c r="U48">
        <v>19851.53</v>
      </c>
      <c r="V48">
        <v>3.7235</v>
      </c>
      <c r="W48">
        <v>107.5775</v>
      </c>
      <c r="X48">
        <v>1719.32</v>
      </c>
      <c r="Y48">
        <v>20.517499999999998</v>
      </c>
      <c r="Z48">
        <v>4.7507999999999999</v>
      </c>
      <c r="AA48">
        <v>2.0019</v>
      </c>
      <c r="AB48">
        <v>69.537000000000006</v>
      </c>
      <c r="AC48">
        <v>1.5044999999999999</v>
      </c>
      <c r="AD48">
        <v>36.47</v>
      </c>
      <c r="AE48">
        <v>19.146999999999998</v>
      </c>
    </row>
    <row r="49" spans="1:31" x14ac:dyDescent="0.3">
      <c r="A49" s="47">
        <v>46044</v>
      </c>
      <c r="B49" s="54">
        <v>1</v>
      </c>
      <c r="C49" s="51">
        <v>1.1706000000000001</v>
      </c>
      <c r="D49" s="51">
        <v>185.88</v>
      </c>
      <c r="E49" s="51">
        <v>24.31</v>
      </c>
      <c r="F49" s="52">
        <v>7.4687999999999999</v>
      </c>
      <c r="G49" s="51">
        <v>0.87219999999999998</v>
      </c>
      <c r="H49" s="51">
        <v>382.7</v>
      </c>
      <c r="I49" s="51">
        <v>4.2062999999999997</v>
      </c>
      <c r="J49" s="51">
        <v>5.0922999999999998</v>
      </c>
      <c r="K49" s="51">
        <v>10.593999999999999</v>
      </c>
      <c r="L49" s="51">
        <v>0.92830000000000001</v>
      </c>
      <c r="M49" s="51">
        <v>146</v>
      </c>
      <c r="N49" s="52">
        <v>11.576000000000001</v>
      </c>
      <c r="O49" s="51">
        <v>50.6678</v>
      </c>
      <c r="P49" s="51">
        <v>1.7197</v>
      </c>
      <c r="Q49" s="52">
        <v>6.2218</v>
      </c>
      <c r="R49" s="51">
        <v>1.6171</v>
      </c>
      <c r="S49" s="51">
        <v>8.1658000000000008</v>
      </c>
      <c r="T49" s="53">
        <v>9.1282999999999994</v>
      </c>
      <c r="U49">
        <v>19753.87</v>
      </c>
      <c r="V49">
        <v>3.6753999999999998</v>
      </c>
      <c r="W49">
        <v>107.21599999999999</v>
      </c>
      <c r="X49">
        <v>1718.11</v>
      </c>
      <c r="Y49">
        <v>20.4678</v>
      </c>
      <c r="Z49">
        <v>4.7291999999999996</v>
      </c>
      <c r="AA49">
        <v>1.9910000000000001</v>
      </c>
      <c r="AB49">
        <v>69.227000000000004</v>
      </c>
      <c r="AC49">
        <v>1.5025999999999999</v>
      </c>
      <c r="AD49">
        <v>36.674999999999997</v>
      </c>
      <c r="AE49">
        <v>18.985499999999998</v>
      </c>
    </row>
    <row r="50" spans="1:31" x14ac:dyDescent="0.3">
      <c r="A50" s="47">
        <v>46045</v>
      </c>
      <c r="B50" s="54">
        <v>1</v>
      </c>
      <c r="C50" s="51">
        <v>1.1741999999999999</v>
      </c>
      <c r="D50" s="51">
        <v>185.71</v>
      </c>
      <c r="E50" s="51">
        <v>24.257000000000001</v>
      </c>
      <c r="F50" s="52">
        <v>7.4686000000000003</v>
      </c>
      <c r="G50" s="51">
        <v>0.86809999999999998</v>
      </c>
      <c r="H50" s="51">
        <v>382.15</v>
      </c>
      <c r="I50" s="51">
        <v>4.2035</v>
      </c>
      <c r="J50" s="51">
        <v>5.0945</v>
      </c>
      <c r="K50" s="51">
        <v>10.570499999999999</v>
      </c>
      <c r="L50" s="51">
        <v>0.92769999999999997</v>
      </c>
      <c r="M50" s="51">
        <v>146</v>
      </c>
      <c r="N50" s="52">
        <v>11.542</v>
      </c>
      <c r="O50" s="51">
        <v>50.9084</v>
      </c>
      <c r="P50" s="51">
        <v>1.7103999999999999</v>
      </c>
      <c r="Q50" s="52">
        <v>6.2011000000000003</v>
      </c>
      <c r="R50" s="51">
        <v>1.6161000000000001</v>
      </c>
      <c r="S50" s="51">
        <v>8.1777999999999995</v>
      </c>
      <c r="T50" s="53">
        <v>9.1561000000000003</v>
      </c>
      <c r="U50">
        <v>19753.87</v>
      </c>
      <c r="V50">
        <v>3.6890000000000001</v>
      </c>
      <c r="W50">
        <v>107.864</v>
      </c>
      <c r="X50">
        <v>1723.2</v>
      </c>
      <c r="Y50">
        <v>20.4816</v>
      </c>
      <c r="Z50">
        <v>4.7032999999999996</v>
      </c>
      <c r="AA50">
        <v>1.9855</v>
      </c>
      <c r="AB50">
        <v>69.367999999999995</v>
      </c>
      <c r="AC50">
        <v>1.5016</v>
      </c>
      <c r="AD50">
        <v>36.594000000000001</v>
      </c>
      <c r="AE50">
        <v>18.958200000000001</v>
      </c>
    </row>
    <row r="51" spans="1:31" x14ac:dyDescent="0.3">
      <c r="A51" s="47">
        <v>46048</v>
      </c>
      <c r="B51" s="54">
        <v>1</v>
      </c>
      <c r="C51" s="51">
        <v>1.1836</v>
      </c>
      <c r="D51" s="51">
        <v>182.52</v>
      </c>
      <c r="E51" s="51">
        <v>24.251000000000001</v>
      </c>
      <c r="F51" s="52">
        <v>7.4678000000000004</v>
      </c>
      <c r="G51" s="51">
        <v>0.86750000000000005</v>
      </c>
      <c r="H51" s="51">
        <v>381.85</v>
      </c>
      <c r="I51" s="51">
        <v>4.2084999999999999</v>
      </c>
      <c r="J51" s="51">
        <v>5.0964999999999998</v>
      </c>
      <c r="K51" s="51">
        <v>10.6265</v>
      </c>
      <c r="L51" s="51">
        <v>0.92230000000000001</v>
      </c>
      <c r="M51" s="51">
        <v>145.4</v>
      </c>
      <c r="N51" s="52">
        <v>11.6015</v>
      </c>
      <c r="O51" s="51">
        <v>51.340200000000003</v>
      </c>
      <c r="P51" s="51">
        <v>1.7133</v>
      </c>
      <c r="Q51" s="52">
        <v>6.2568999999999999</v>
      </c>
      <c r="R51" s="51">
        <v>1.623</v>
      </c>
      <c r="S51" s="51">
        <v>8.2311999999999994</v>
      </c>
      <c r="T51" s="53">
        <v>9.2288999999999994</v>
      </c>
      <c r="U51">
        <v>19857.61</v>
      </c>
      <c r="V51">
        <v>3.7118000000000002</v>
      </c>
      <c r="W51">
        <v>108.61150000000001</v>
      </c>
      <c r="X51">
        <v>1713.58</v>
      </c>
      <c r="Y51">
        <v>20.582599999999999</v>
      </c>
      <c r="Z51">
        <v>4.6936</v>
      </c>
      <c r="AA51">
        <v>1.9877</v>
      </c>
      <c r="AB51">
        <v>70.016999999999996</v>
      </c>
      <c r="AC51">
        <v>1.5044</v>
      </c>
      <c r="AD51">
        <v>36.869</v>
      </c>
      <c r="AE51">
        <v>19.0243</v>
      </c>
    </row>
    <row r="52" spans="1:31" x14ac:dyDescent="0.3">
      <c r="A52" s="47">
        <v>46049</v>
      </c>
      <c r="B52" s="54">
        <v>1</v>
      </c>
      <c r="C52" s="51">
        <v>1.1929000000000001</v>
      </c>
      <c r="D52" s="51">
        <v>182.92</v>
      </c>
      <c r="E52" s="51">
        <v>24.266999999999999</v>
      </c>
      <c r="F52" s="52">
        <v>7.4676999999999998</v>
      </c>
      <c r="G52" s="51">
        <v>0.86829999999999996</v>
      </c>
      <c r="H52" s="51">
        <v>380.6</v>
      </c>
      <c r="I52" s="51">
        <v>4.2023000000000001</v>
      </c>
      <c r="J52" s="51">
        <v>5.0964999999999998</v>
      </c>
      <c r="K52" s="51">
        <v>10.582000000000001</v>
      </c>
      <c r="L52" s="51">
        <v>0.91969999999999996</v>
      </c>
      <c r="M52" s="51">
        <v>145.19999999999999</v>
      </c>
      <c r="N52" s="52">
        <v>11.567</v>
      </c>
      <c r="O52" s="51">
        <v>51.7761</v>
      </c>
      <c r="P52" s="51">
        <v>1.7166999999999999</v>
      </c>
      <c r="Q52" s="52">
        <v>6.2691999999999997</v>
      </c>
      <c r="R52" s="51">
        <v>1.6315999999999999</v>
      </c>
      <c r="S52" s="51">
        <v>8.2964000000000002</v>
      </c>
      <c r="T52" s="53">
        <v>9.3046000000000006</v>
      </c>
      <c r="U52">
        <v>19940</v>
      </c>
      <c r="V52">
        <v>3.7012</v>
      </c>
      <c r="W52">
        <v>109.288</v>
      </c>
      <c r="X52">
        <v>1719.21</v>
      </c>
      <c r="Y52">
        <v>20.635300000000001</v>
      </c>
      <c r="Z52">
        <v>4.7149000000000001</v>
      </c>
      <c r="AA52">
        <v>1.9906999999999999</v>
      </c>
      <c r="AB52">
        <v>70.433999999999997</v>
      </c>
      <c r="AC52">
        <v>1.5096000000000001</v>
      </c>
      <c r="AD52">
        <v>37.021999999999998</v>
      </c>
      <c r="AE52">
        <v>19.071400000000001</v>
      </c>
    </row>
    <row r="53" spans="1:31" x14ac:dyDescent="0.3">
      <c r="A53" s="47">
        <v>46050</v>
      </c>
      <c r="B53" s="54">
        <v>1</v>
      </c>
      <c r="C53" s="51">
        <v>1.1974</v>
      </c>
      <c r="D53" s="51">
        <v>182.76</v>
      </c>
      <c r="E53" s="51">
        <v>24.294</v>
      </c>
      <c r="F53" s="52">
        <v>7.4665999999999997</v>
      </c>
      <c r="G53" s="51">
        <v>0.86850000000000005</v>
      </c>
      <c r="H53" s="51">
        <v>380.9</v>
      </c>
      <c r="I53" s="51">
        <v>4.2027999999999999</v>
      </c>
      <c r="J53" s="51">
        <v>5.0964999999999998</v>
      </c>
      <c r="K53" s="51">
        <v>10.5885</v>
      </c>
      <c r="L53" s="51">
        <v>0.91879999999999995</v>
      </c>
      <c r="M53" s="51">
        <v>145</v>
      </c>
      <c r="N53" s="52">
        <v>11.523</v>
      </c>
      <c r="O53" s="51">
        <v>51.9846</v>
      </c>
      <c r="P53" s="51">
        <v>1.7107000000000001</v>
      </c>
      <c r="Q53" s="52">
        <v>6.1948999999999996</v>
      </c>
      <c r="R53" s="51">
        <v>1.6242000000000001</v>
      </c>
      <c r="S53" s="51">
        <v>8.3176000000000005</v>
      </c>
      <c r="T53" s="53">
        <v>9.3414999999999999</v>
      </c>
      <c r="U53">
        <v>20047</v>
      </c>
      <c r="V53">
        <v>3.7023000000000001</v>
      </c>
      <c r="W53">
        <v>110.093</v>
      </c>
      <c r="X53">
        <v>1710.88</v>
      </c>
      <c r="Y53">
        <v>20.5413</v>
      </c>
      <c r="Z53">
        <v>4.6925999999999997</v>
      </c>
      <c r="AA53">
        <v>1.9859</v>
      </c>
      <c r="AB53">
        <v>70.352999999999994</v>
      </c>
      <c r="AC53">
        <v>1.5107999999999999</v>
      </c>
      <c r="AD53">
        <v>37.250999999999998</v>
      </c>
      <c r="AE53">
        <v>19.017800000000001</v>
      </c>
    </row>
    <row r="54" spans="1:31" x14ac:dyDescent="0.3">
      <c r="A54" s="47">
        <v>46051</v>
      </c>
      <c r="B54" s="54">
        <v>1</v>
      </c>
      <c r="C54" s="51">
        <v>1.1968000000000001</v>
      </c>
      <c r="D54" s="51">
        <v>183.48</v>
      </c>
      <c r="E54" s="51">
        <v>24.335000000000001</v>
      </c>
      <c r="F54" s="52">
        <v>7.4668000000000001</v>
      </c>
      <c r="G54" s="51">
        <v>0.86619999999999997</v>
      </c>
      <c r="H54" s="51">
        <v>380.73</v>
      </c>
      <c r="I54" s="51">
        <v>4.2032999999999996</v>
      </c>
      <c r="J54" s="51">
        <v>5.0964999999999998</v>
      </c>
      <c r="K54" s="51">
        <v>10.564500000000001</v>
      </c>
      <c r="L54" s="51">
        <v>0.91820000000000002</v>
      </c>
      <c r="M54" s="51">
        <v>144.80000000000001</v>
      </c>
      <c r="N54" s="52">
        <v>11.417999999999999</v>
      </c>
      <c r="O54" s="51">
        <v>51.9709</v>
      </c>
      <c r="P54" s="51">
        <v>1.6935</v>
      </c>
      <c r="Q54" s="52">
        <v>6.2011000000000003</v>
      </c>
      <c r="R54" s="51">
        <v>1.6186</v>
      </c>
      <c r="S54" s="51">
        <v>8.3132000000000001</v>
      </c>
      <c r="T54" s="53">
        <v>9.3407</v>
      </c>
      <c r="U54">
        <v>20085</v>
      </c>
      <c r="V54">
        <v>3.6831</v>
      </c>
      <c r="W54">
        <v>110.00700000000001</v>
      </c>
      <c r="X54">
        <v>1712.42</v>
      </c>
      <c r="Y54">
        <v>20.5261</v>
      </c>
      <c r="Z54">
        <v>4.7004000000000001</v>
      </c>
      <c r="AA54">
        <v>1.9689000000000001</v>
      </c>
      <c r="AB54">
        <v>70.605999999999995</v>
      </c>
      <c r="AC54">
        <v>1.5127999999999999</v>
      </c>
      <c r="AD54">
        <v>37.340000000000003</v>
      </c>
      <c r="AE54">
        <v>18.758400000000002</v>
      </c>
    </row>
    <row r="55" spans="1:31" x14ac:dyDescent="0.3">
      <c r="A55" s="47">
        <v>46052</v>
      </c>
      <c r="B55" s="54">
        <v>1</v>
      </c>
      <c r="C55" s="51">
        <v>1.1919</v>
      </c>
      <c r="D55" s="51">
        <v>183.59</v>
      </c>
      <c r="E55" s="51">
        <v>24.324999999999999</v>
      </c>
      <c r="F55" s="52">
        <v>7.4673999999999996</v>
      </c>
      <c r="G55" s="51">
        <v>0.86619999999999997</v>
      </c>
      <c r="H55" s="51">
        <v>380.7</v>
      </c>
      <c r="I55" s="51">
        <v>4.2073</v>
      </c>
      <c r="J55" s="51">
        <v>5.0964</v>
      </c>
      <c r="K55" s="51">
        <v>10.5205</v>
      </c>
      <c r="L55" s="51">
        <v>0.91569999999999996</v>
      </c>
      <c r="M55" s="51">
        <v>145.19999999999999</v>
      </c>
      <c r="N55" s="52">
        <v>11.388500000000001</v>
      </c>
      <c r="O55" s="51">
        <v>51.8324</v>
      </c>
      <c r="P55" s="51">
        <v>1.7000999999999999</v>
      </c>
      <c r="Q55" s="52">
        <v>6.2233000000000001</v>
      </c>
      <c r="R55" s="51">
        <v>1.6120000000000001</v>
      </c>
      <c r="S55" s="51">
        <v>8.2834000000000003</v>
      </c>
      <c r="T55" s="53">
        <v>9.3066999999999993</v>
      </c>
      <c r="U55">
        <v>20010</v>
      </c>
      <c r="V55">
        <v>3.6798999999999999</v>
      </c>
      <c r="W55">
        <v>109.5825</v>
      </c>
      <c r="X55">
        <v>1719.47</v>
      </c>
      <c r="Y55">
        <v>20.597899999999999</v>
      </c>
      <c r="Z55">
        <v>4.7043999999999997</v>
      </c>
      <c r="AA55">
        <v>1.966</v>
      </c>
      <c r="AB55">
        <v>70.210999999999999</v>
      </c>
      <c r="AC55">
        <v>1.5111000000000001</v>
      </c>
      <c r="AD55">
        <v>37.454999999999998</v>
      </c>
      <c r="AE55">
        <v>18.990600000000001</v>
      </c>
    </row>
    <row r="56" spans="1:31" x14ac:dyDescent="0.3">
      <c r="A56" s="47">
        <v>46055</v>
      </c>
      <c r="B56" s="54">
        <v>1</v>
      </c>
      <c r="C56" s="51">
        <v>1.1839999999999999</v>
      </c>
      <c r="D56" s="51">
        <v>183.59</v>
      </c>
      <c r="E56" s="51">
        <v>24.305</v>
      </c>
      <c r="F56" s="52">
        <v>7.4691000000000001</v>
      </c>
      <c r="G56" s="51">
        <v>0.86580000000000001</v>
      </c>
      <c r="H56" s="51">
        <v>381.2</v>
      </c>
      <c r="I56" s="51">
        <v>4.2172999999999998</v>
      </c>
      <c r="J56" s="51">
        <v>5.0960000000000001</v>
      </c>
      <c r="K56" s="51">
        <v>10.593500000000001</v>
      </c>
      <c r="L56" s="51">
        <v>0.91990000000000005</v>
      </c>
      <c r="M56" s="51">
        <v>145</v>
      </c>
      <c r="N56" s="52">
        <v>11.4655</v>
      </c>
      <c r="O56" s="51">
        <v>51.494100000000003</v>
      </c>
      <c r="P56" s="51">
        <v>1.7041999999999999</v>
      </c>
      <c r="Q56" s="52">
        <v>6.2222</v>
      </c>
      <c r="R56" s="51">
        <v>1.6156999999999999</v>
      </c>
      <c r="S56" s="51">
        <v>8.2210000000000001</v>
      </c>
      <c r="T56" s="53">
        <v>9.2484000000000002</v>
      </c>
      <c r="U56">
        <v>19890</v>
      </c>
      <c r="V56">
        <v>3.6738</v>
      </c>
      <c r="W56">
        <v>108.417</v>
      </c>
      <c r="X56">
        <v>1719.74</v>
      </c>
      <c r="Y56">
        <v>20.613099999999999</v>
      </c>
      <c r="Z56">
        <v>4.6673</v>
      </c>
      <c r="AA56">
        <v>1.9704999999999999</v>
      </c>
      <c r="AB56">
        <v>69.754000000000005</v>
      </c>
      <c r="AC56">
        <v>1.5055000000000001</v>
      </c>
      <c r="AD56">
        <v>37.432000000000002</v>
      </c>
      <c r="AE56">
        <v>18.977399999999999</v>
      </c>
    </row>
    <row r="57" spans="1:31" x14ac:dyDescent="0.3">
      <c r="A57" s="47">
        <v>46056</v>
      </c>
      <c r="B57" s="54">
        <v>1</v>
      </c>
      <c r="C57" s="51">
        <v>1.1800999999999999</v>
      </c>
      <c r="D57" s="51">
        <v>183.92</v>
      </c>
      <c r="E57" s="51">
        <v>24.312000000000001</v>
      </c>
      <c r="F57" s="52">
        <v>7.4687000000000001</v>
      </c>
      <c r="G57" s="51">
        <v>0.86229999999999996</v>
      </c>
      <c r="H57" s="51">
        <v>380.4</v>
      </c>
      <c r="I57" s="51">
        <v>4.2205000000000004</v>
      </c>
      <c r="J57" s="51">
        <v>5.0951000000000004</v>
      </c>
      <c r="K57" s="51">
        <v>10.548500000000001</v>
      </c>
      <c r="L57" s="51">
        <v>0.9173</v>
      </c>
      <c r="M57" s="51">
        <v>145</v>
      </c>
      <c r="N57" s="52">
        <v>11.422000000000001</v>
      </c>
      <c r="O57" s="51">
        <v>51.324599999999997</v>
      </c>
      <c r="P57" s="51">
        <v>1.6830000000000001</v>
      </c>
      <c r="Q57" s="52">
        <v>6.1684999999999999</v>
      </c>
      <c r="R57" s="51">
        <v>1.6115999999999999</v>
      </c>
      <c r="S57" s="51">
        <v>8.1876999999999995</v>
      </c>
      <c r="T57" s="53">
        <v>9.2201000000000004</v>
      </c>
      <c r="U57">
        <v>19790</v>
      </c>
      <c r="V57">
        <v>3.6419000000000001</v>
      </c>
      <c r="W57">
        <v>106.371</v>
      </c>
      <c r="X57">
        <v>1709.44</v>
      </c>
      <c r="Y57">
        <v>20.424499999999998</v>
      </c>
      <c r="Z57">
        <v>4.6406999999999998</v>
      </c>
      <c r="AA57">
        <v>1.9532</v>
      </c>
      <c r="AB57">
        <v>69.731999999999999</v>
      </c>
      <c r="AC57">
        <v>1.4994000000000001</v>
      </c>
      <c r="AD57">
        <v>37.25</v>
      </c>
      <c r="AE57">
        <v>18.8218</v>
      </c>
    </row>
    <row r="58" spans="1:31" x14ac:dyDescent="0.3">
      <c r="A58" s="47">
        <v>46057</v>
      </c>
      <c r="B58" s="54">
        <v>1</v>
      </c>
      <c r="C58" s="51">
        <v>1.1819999999999999</v>
      </c>
      <c r="D58" s="51">
        <v>185.15</v>
      </c>
      <c r="E58" s="51">
        <v>24.356999999999999</v>
      </c>
      <c r="F58" s="52">
        <v>7.4672999999999998</v>
      </c>
      <c r="G58" s="51">
        <v>0.86160000000000003</v>
      </c>
      <c r="H58" s="51">
        <v>380.38</v>
      </c>
      <c r="I58" s="51">
        <v>4.2234999999999996</v>
      </c>
      <c r="J58" s="51">
        <v>5.0949</v>
      </c>
      <c r="K58" s="51">
        <v>10.577</v>
      </c>
      <c r="L58" s="51">
        <v>0.91679999999999995</v>
      </c>
      <c r="M58" s="51">
        <v>145</v>
      </c>
      <c r="N58" s="52">
        <v>11.3995</v>
      </c>
      <c r="O58" s="51">
        <v>51.4285</v>
      </c>
      <c r="P58" s="51">
        <v>1.6814</v>
      </c>
      <c r="Q58" s="52">
        <v>6.1707000000000001</v>
      </c>
      <c r="R58" s="51">
        <v>1.6137999999999999</v>
      </c>
      <c r="S58" s="51">
        <v>8.2050999999999998</v>
      </c>
      <c r="T58" s="53">
        <v>9.2333999999999996</v>
      </c>
      <c r="U58">
        <v>19850</v>
      </c>
      <c r="V58">
        <v>3.6478000000000002</v>
      </c>
      <c r="W58">
        <v>106.8698</v>
      </c>
      <c r="X58">
        <v>1720.7</v>
      </c>
      <c r="Y58">
        <v>20.380800000000001</v>
      </c>
      <c r="Z58">
        <v>4.6475999999999997</v>
      </c>
      <c r="AA58">
        <v>1.9601999999999999</v>
      </c>
      <c r="AB58">
        <v>69.721000000000004</v>
      </c>
      <c r="AC58">
        <v>1.5026999999999999</v>
      </c>
      <c r="AD58">
        <v>37.39</v>
      </c>
      <c r="AE58">
        <v>18.838100000000001</v>
      </c>
    </row>
    <row r="59" spans="1:31" x14ac:dyDescent="0.3">
      <c r="A59" s="47">
        <v>46058</v>
      </c>
      <c r="B59" s="54">
        <v>1</v>
      </c>
      <c r="C59" s="51">
        <v>1.1798</v>
      </c>
      <c r="D59" s="51">
        <v>185.11</v>
      </c>
      <c r="E59" s="51">
        <v>24.31</v>
      </c>
      <c r="F59" s="52">
        <v>7.4661999999999997</v>
      </c>
      <c r="G59" s="51">
        <v>0.86909999999999998</v>
      </c>
      <c r="H59" s="51">
        <v>379.65</v>
      </c>
      <c r="I59" s="51">
        <v>4.2205000000000004</v>
      </c>
      <c r="J59" s="51">
        <v>5.0934999999999997</v>
      </c>
      <c r="K59" s="51">
        <v>10.641</v>
      </c>
      <c r="L59" s="51">
        <v>0.91610000000000003</v>
      </c>
      <c r="M59" s="51">
        <v>144.80000000000001</v>
      </c>
      <c r="N59" s="52">
        <v>11.474</v>
      </c>
      <c r="O59" s="51">
        <v>51.368400000000001</v>
      </c>
      <c r="P59" s="51">
        <v>1.6921999999999999</v>
      </c>
      <c r="Q59" s="52">
        <v>6.2058999999999997</v>
      </c>
      <c r="R59" s="51">
        <v>1.6144000000000001</v>
      </c>
      <c r="S59" s="51">
        <v>8.1868999999999996</v>
      </c>
      <c r="T59" s="53">
        <v>9.2171000000000003</v>
      </c>
      <c r="U59">
        <v>19900</v>
      </c>
      <c r="V59">
        <v>3.6751999999999998</v>
      </c>
      <c r="W59">
        <v>106.54600000000001</v>
      </c>
      <c r="X59">
        <v>1728.58</v>
      </c>
      <c r="Y59">
        <v>20.511199999999999</v>
      </c>
      <c r="Z59">
        <v>4.6566999999999998</v>
      </c>
      <c r="AA59">
        <v>1.9676</v>
      </c>
      <c r="AB59">
        <v>69.299000000000007</v>
      </c>
      <c r="AC59">
        <v>1.5021</v>
      </c>
      <c r="AD59">
        <v>37.488</v>
      </c>
      <c r="AE59">
        <v>19.088899999999999</v>
      </c>
    </row>
    <row r="60" spans="1:31" x14ac:dyDescent="0.3">
      <c r="A60" s="47">
        <v>46059</v>
      </c>
      <c r="B60" s="54">
        <v>1</v>
      </c>
      <c r="C60" s="51">
        <v>1.1794</v>
      </c>
      <c r="D60" s="51">
        <v>185.27</v>
      </c>
      <c r="E60" s="51">
        <v>24.24</v>
      </c>
      <c r="F60" s="52">
        <v>7.4672000000000001</v>
      </c>
      <c r="G60" s="51">
        <v>0.8679</v>
      </c>
      <c r="H60" s="51">
        <v>377.95</v>
      </c>
      <c r="I60" s="51">
        <v>4.2184999999999997</v>
      </c>
      <c r="J60" s="51">
        <v>5.0919999999999996</v>
      </c>
      <c r="K60" s="51">
        <v>10.673500000000001</v>
      </c>
      <c r="L60" s="51">
        <v>0.91749999999999998</v>
      </c>
      <c r="M60" s="51">
        <v>145.19999999999999</v>
      </c>
      <c r="N60" s="52">
        <v>11.4695</v>
      </c>
      <c r="O60" s="51">
        <v>51.439399999999999</v>
      </c>
      <c r="P60" s="51">
        <v>1.6879999999999999</v>
      </c>
      <c r="Q60" s="52">
        <v>6.1767000000000003</v>
      </c>
      <c r="R60" s="51">
        <v>1.6117999999999999</v>
      </c>
      <c r="S60" s="51">
        <v>8.1837999999999997</v>
      </c>
      <c r="T60" s="53">
        <v>9.2151999999999994</v>
      </c>
      <c r="U60">
        <v>19900</v>
      </c>
      <c r="V60">
        <v>3.6916000000000002</v>
      </c>
      <c r="W60">
        <v>106.9265</v>
      </c>
      <c r="X60">
        <v>1730.68</v>
      </c>
      <c r="Y60">
        <v>20.4787</v>
      </c>
      <c r="Z60">
        <v>4.6557000000000004</v>
      </c>
      <c r="AA60">
        <v>1.9673</v>
      </c>
      <c r="AB60">
        <v>69.046999999999997</v>
      </c>
      <c r="AC60">
        <v>1.5016</v>
      </c>
      <c r="AD60">
        <v>37.268999999999998</v>
      </c>
      <c r="AE60">
        <v>19.016999999999999</v>
      </c>
    </row>
    <row r="61" spans="1:31" x14ac:dyDescent="0.3">
      <c r="A61" s="47">
        <v>46062</v>
      </c>
      <c r="B61" s="54">
        <v>1</v>
      </c>
      <c r="C61" s="51">
        <v>1.1886000000000001</v>
      </c>
      <c r="D61" s="51">
        <v>185.65</v>
      </c>
      <c r="E61" s="51">
        <v>24.216999999999999</v>
      </c>
      <c r="F61" s="52">
        <v>7.4691999999999998</v>
      </c>
      <c r="G61" s="51">
        <v>0.87009999999999998</v>
      </c>
      <c r="H61" s="51">
        <v>377.08</v>
      </c>
      <c r="I61" s="51">
        <v>4.2118000000000002</v>
      </c>
      <c r="J61" s="51">
        <v>5.0922999999999998</v>
      </c>
      <c r="K61" s="51">
        <v>10.650499999999999</v>
      </c>
      <c r="L61" s="51">
        <v>0.91500000000000004</v>
      </c>
      <c r="M61" s="51">
        <v>145</v>
      </c>
      <c r="N61" s="52">
        <v>11.429</v>
      </c>
      <c r="O61" s="51">
        <v>51.809899999999999</v>
      </c>
      <c r="P61" s="51">
        <v>1.6842999999999999</v>
      </c>
      <c r="Q61" s="52">
        <v>6.1725000000000003</v>
      </c>
      <c r="R61" s="51">
        <v>1.6173999999999999</v>
      </c>
      <c r="S61" s="51">
        <v>8.2280999999999995</v>
      </c>
      <c r="T61" s="53">
        <v>9.2888000000000002</v>
      </c>
      <c r="U61">
        <v>20000</v>
      </c>
      <c r="V61">
        <v>3.6817000000000002</v>
      </c>
      <c r="W61">
        <v>107.83750000000001</v>
      </c>
      <c r="X61">
        <v>1737.79</v>
      </c>
      <c r="Y61">
        <v>20.458200000000001</v>
      </c>
      <c r="Z61">
        <v>4.6764999999999999</v>
      </c>
      <c r="AA61">
        <v>1.9684999999999999</v>
      </c>
      <c r="AB61">
        <v>69.516000000000005</v>
      </c>
      <c r="AC61">
        <v>1.5066999999999999</v>
      </c>
      <c r="AD61">
        <v>37.055</v>
      </c>
      <c r="AE61">
        <v>18.988299999999999</v>
      </c>
    </row>
    <row r="62" spans="1:31" x14ac:dyDescent="0.3">
      <c r="A62" s="47">
        <v>46063</v>
      </c>
      <c r="B62" s="54">
        <v>1</v>
      </c>
      <c r="C62" s="51">
        <v>1.1894</v>
      </c>
      <c r="D62" s="51">
        <v>184.51</v>
      </c>
      <c r="E62" s="51">
        <v>24.257000000000001</v>
      </c>
      <c r="F62" s="52">
        <v>7.4714999999999998</v>
      </c>
      <c r="G62" s="51">
        <v>0.86950000000000005</v>
      </c>
      <c r="H62" s="51">
        <v>377.95</v>
      </c>
      <c r="I62" s="51">
        <v>4.2169999999999996</v>
      </c>
      <c r="J62" s="51">
        <v>5.0911999999999997</v>
      </c>
      <c r="K62" s="51">
        <v>10.6135</v>
      </c>
      <c r="L62" s="51">
        <v>0.9123</v>
      </c>
      <c r="M62" s="51">
        <v>145</v>
      </c>
      <c r="N62" s="52">
        <v>11.311500000000001</v>
      </c>
      <c r="O62" s="51">
        <v>51.898899999999998</v>
      </c>
      <c r="P62" s="51">
        <v>1.6830000000000001</v>
      </c>
      <c r="Q62" s="52">
        <v>6.1928999999999998</v>
      </c>
      <c r="R62" s="51">
        <v>1.6141000000000001</v>
      </c>
      <c r="S62" s="51">
        <v>8.2245000000000008</v>
      </c>
      <c r="T62" s="53">
        <v>9.2982999999999993</v>
      </c>
      <c r="U62">
        <v>19966</v>
      </c>
      <c r="V62">
        <v>3.6703999999999999</v>
      </c>
      <c r="W62">
        <v>107.6878</v>
      </c>
      <c r="X62">
        <v>1738.48</v>
      </c>
      <c r="Y62">
        <v>20.4998</v>
      </c>
      <c r="Z62">
        <v>4.6665999999999999</v>
      </c>
      <c r="AA62">
        <v>1.9686999999999999</v>
      </c>
      <c r="AB62">
        <v>69.605000000000004</v>
      </c>
      <c r="AC62">
        <v>1.5061</v>
      </c>
      <c r="AD62">
        <v>37.151000000000003</v>
      </c>
      <c r="AE62">
        <v>18.979700000000001</v>
      </c>
    </row>
    <row r="63" spans="1:31" x14ac:dyDescent="0.3">
      <c r="A63" s="47">
        <v>46064</v>
      </c>
      <c r="B63" s="54">
        <v>1</v>
      </c>
      <c r="C63" s="51">
        <v>1.19</v>
      </c>
      <c r="D63" s="51">
        <v>182.79</v>
      </c>
      <c r="E63" s="51">
        <v>24.245000000000001</v>
      </c>
      <c r="F63" s="52">
        <v>7.4698000000000002</v>
      </c>
      <c r="G63" s="51">
        <v>0.86990000000000001</v>
      </c>
      <c r="H63" s="51">
        <v>379.03</v>
      </c>
      <c r="I63" s="51">
        <v>4.2134999999999998</v>
      </c>
      <c r="J63" s="51">
        <v>5.0911999999999997</v>
      </c>
      <c r="K63" s="51">
        <v>10.564</v>
      </c>
      <c r="L63" s="51">
        <v>0.91359999999999997</v>
      </c>
      <c r="M63" s="51">
        <v>145.19999999999999</v>
      </c>
      <c r="N63" s="52">
        <v>11.265000000000001</v>
      </c>
      <c r="O63" s="51">
        <v>51.935400000000001</v>
      </c>
      <c r="P63" s="51">
        <v>1.6737</v>
      </c>
      <c r="Q63" s="52">
        <v>6.1753</v>
      </c>
      <c r="R63" s="51">
        <v>1.6137999999999999</v>
      </c>
      <c r="S63" s="51">
        <v>8.2245000000000008</v>
      </c>
      <c r="T63" s="53">
        <v>9.3012999999999995</v>
      </c>
      <c r="U63">
        <v>19992</v>
      </c>
      <c r="V63">
        <v>3.6604000000000001</v>
      </c>
      <c r="W63">
        <v>107.9515</v>
      </c>
      <c r="X63">
        <v>1727.84</v>
      </c>
      <c r="Y63">
        <v>20.471900000000002</v>
      </c>
      <c r="Z63">
        <v>4.6589</v>
      </c>
      <c r="AA63">
        <v>1.9637</v>
      </c>
      <c r="AB63">
        <v>69.346999999999994</v>
      </c>
      <c r="AC63">
        <v>1.5026999999999999</v>
      </c>
      <c r="AD63">
        <v>36.991</v>
      </c>
      <c r="AE63">
        <v>18.898900000000001</v>
      </c>
    </row>
    <row r="64" spans="1:31" x14ac:dyDescent="0.3">
      <c r="A64" s="47">
        <v>46065</v>
      </c>
      <c r="B64" s="54">
        <v>1</v>
      </c>
      <c r="C64" s="51">
        <v>1.1874</v>
      </c>
      <c r="D64" s="51">
        <v>182.52</v>
      </c>
      <c r="E64" s="51">
        <v>24.245000000000001</v>
      </c>
      <c r="F64" s="52">
        <v>7.4711999999999996</v>
      </c>
      <c r="G64" s="51">
        <v>0.87109999999999999</v>
      </c>
      <c r="H64" s="51">
        <v>379.88</v>
      </c>
      <c r="I64" s="51">
        <v>4.2157999999999998</v>
      </c>
      <c r="J64" s="51">
        <v>5.0928000000000004</v>
      </c>
      <c r="K64" s="51">
        <v>10.567</v>
      </c>
      <c r="L64" s="51">
        <v>0.91420000000000001</v>
      </c>
      <c r="M64" s="51">
        <v>145.19999999999999</v>
      </c>
      <c r="N64" s="52">
        <v>11.253500000000001</v>
      </c>
      <c r="O64" s="51">
        <v>51.8294</v>
      </c>
      <c r="P64" s="51">
        <v>1.6677999999999999</v>
      </c>
      <c r="Q64" s="52">
        <v>6.1460999999999997</v>
      </c>
      <c r="R64" s="51">
        <v>1.6128</v>
      </c>
      <c r="S64" s="51">
        <v>8.1943999999999999</v>
      </c>
      <c r="T64" s="53">
        <v>9.2814999999999994</v>
      </c>
      <c r="U64">
        <v>19983.939999999999</v>
      </c>
      <c r="V64">
        <v>3.6355</v>
      </c>
      <c r="W64">
        <v>107.565</v>
      </c>
      <c r="X64">
        <v>1707.82</v>
      </c>
      <c r="Y64">
        <v>20.3934</v>
      </c>
      <c r="Z64">
        <v>4.6337999999999999</v>
      </c>
      <c r="AA64">
        <v>1.9588000000000001</v>
      </c>
      <c r="AB64">
        <v>68.894000000000005</v>
      </c>
      <c r="AC64">
        <v>1.4984</v>
      </c>
      <c r="AD64">
        <v>36.808999999999997</v>
      </c>
      <c r="AE64">
        <v>18.873999999999999</v>
      </c>
    </row>
    <row r="65" spans="1:31" x14ac:dyDescent="0.3">
      <c r="A65" s="47">
        <v>46066</v>
      </c>
      <c r="B65" s="54">
        <v>1</v>
      </c>
      <c r="C65" s="51">
        <v>1.1861999999999999</v>
      </c>
      <c r="D65" s="51">
        <v>181.83</v>
      </c>
      <c r="E65" s="51">
        <v>24.263000000000002</v>
      </c>
      <c r="F65" s="52">
        <v>7.4709000000000003</v>
      </c>
      <c r="G65" s="51">
        <v>0.87160000000000004</v>
      </c>
      <c r="H65" s="51">
        <v>379.08</v>
      </c>
      <c r="I65" s="51">
        <v>4.2149999999999999</v>
      </c>
      <c r="J65" s="51">
        <v>5.0945999999999998</v>
      </c>
      <c r="K65" s="51">
        <v>10.625400000000001</v>
      </c>
      <c r="L65" s="51">
        <v>0.91210000000000002</v>
      </c>
      <c r="M65" s="51">
        <v>145</v>
      </c>
      <c r="N65" s="52">
        <v>11.326000000000001</v>
      </c>
      <c r="O65" s="51">
        <v>51.884300000000003</v>
      </c>
      <c r="P65" s="51">
        <v>1.6823999999999999</v>
      </c>
      <c r="Q65" s="52">
        <v>6.1916000000000002</v>
      </c>
      <c r="R65" s="51">
        <v>1.6161000000000001</v>
      </c>
      <c r="S65" s="51">
        <v>8.1950000000000003</v>
      </c>
      <c r="T65" s="53">
        <v>9.2725000000000009</v>
      </c>
      <c r="U65">
        <v>19955.439999999999</v>
      </c>
      <c r="V65">
        <v>3.6648999999999998</v>
      </c>
      <c r="W65">
        <v>107.48099999999999</v>
      </c>
      <c r="X65">
        <v>1715.78</v>
      </c>
      <c r="Y65">
        <v>20.4269</v>
      </c>
      <c r="Z65">
        <v>4.6351000000000004</v>
      </c>
      <c r="AA65">
        <v>1.9693000000000001</v>
      </c>
      <c r="AB65">
        <v>68.63</v>
      </c>
      <c r="AC65">
        <v>1.4992000000000001</v>
      </c>
      <c r="AD65">
        <v>36.860999999999997</v>
      </c>
      <c r="AE65">
        <v>19.018999999999998</v>
      </c>
    </row>
    <row r="66" spans="1:31" x14ac:dyDescent="0.3">
      <c r="A66" s="47">
        <v>46069</v>
      </c>
      <c r="B66" s="54">
        <v>1</v>
      </c>
      <c r="C66" s="51">
        <v>1.1855</v>
      </c>
      <c r="D66" s="51">
        <v>181.79</v>
      </c>
      <c r="E66" s="51">
        <v>24.259</v>
      </c>
      <c r="F66" s="52">
        <v>7.4706999999999999</v>
      </c>
      <c r="G66" s="51">
        <v>0.86899999999999999</v>
      </c>
      <c r="H66" s="51">
        <v>377.13</v>
      </c>
      <c r="I66" s="51">
        <v>4.2104999999999997</v>
      </c>
      <c r="J66" s="51">
        <v>5.0953999999999997</v>
      </c>
      <c r="K66" s="51">
        <v>10.6205</v>
      </c>
      <c r="L66" s="51">
        <v>0.91290000000000004</v>
      </c>
      <c r="M66" s="51">
        <v>145</v>
      </c>
      <c r="N66" s="52">
        <v>11.266500000000001</v>
      </c>
      <c r="O66" s="51">
        <v>51.816699999999997</v>
      </c>
      <c r="P66" s="51">
        <v>1.6731</v>
      </c>
      <c r="Q66" s="52">
        <v>6.1935000000000002</v>
      </c>
      <c r="R66" s="51">
        <v>1.6154999999999999</v>
      </c>
      <c r="S66" s="51">
        <v>8.1902000000000008</v>
      </c>
      <c r="T66" s="53">
        <v>9.2650000000000006</v>
      </c>
      <c r="U66">
        <v>19938</v>
      </c>
      <c r="V66">
        <v>3.6594000000000002</v>
      </c>
      <c r="W66">
        <v>107.5625</v>
      </c>
      <c r="X66">
        <v>1708.8</v>
      </c>
      <c r="Y66">
        <v>20.337800000000001</v>
      </c>
      <c r="Z66">
        <v>4.6234999999999999</v>
      </c>
      <c r="AA66">
        <v>1.9622999999999999</v>
      </c>
      <c r="AB66">
        <v>68.721999999999994</v>
      </c>
      <c r="AC66">
        <v>1.4962</v>
      </c>
      <c r="AD66">
        <v>36.863</v>
      </c>
      <c r="AE66">
        <v>18.909199999999998</v>
      </c>
    </row>
    <row r="67" spans="1:31" x14ac:dyDescent="0.3">
      <c r="A67" s="47">
        <v>46070</v>
      </c>
      <c r="B67" s="54">
        <v>1</v>
      </c>
      <c r="C67" s="51">
        <v>1.1826000000000001</v>
      </c>
      <c r="D67" s="51">
        <v>181.06</v>
      </c>
      <c r="E67" s="51">
        <v>24.276</v>
      </c>
      <c r="F67" s="52">
        <v>7.4706000000000001</v>
      </c>
      <c r="G67" s="51">
        <v>0.87329999999999997</v>
      </c>
      <c r="H67" s="51">
        <v>378.43</v>
      </c>
      <c r="I67" s="51">
        <v>4.2138</v>
      </c>
      <c r="J67" s="51">
        <v>5.0967000000000002</v>
      </c>
      <c r="K67" s="51">
        <v>10.648</v>
      </c>
      <c r="L67" s="51">
        <v>0.91159999999999997</v>
      </c>
      <c r="M67" s="51">
        <v>145</v>
      </c>
      <c r="N67" s="52">
        <v>11.281499999999999</v>
      </c>
      <c r="O67" s="51">
        <v>51.711399999999998</v>
      </c>
      <c r="P67" s="51">
        <v>1.6776</v>
      </c>
      <c r="Q67" s="52">
        <v>6.1787999999999998</v>
      </c>
      <c r="R67" s="51">
        <v>1.6149</v>
      </c>
      <c r="S67" s="51">
        <v>8.1701999999999995</v>
      </c>
      <c r="T67" s="53">
        <v>9.2428000000000008</v>
      </c>
      <c r="U67">
        <v>19901.98</v>
      </c>
      <c r="V67">
        <v>3.6720000000000002</v>
      </c>
      <c r="W67">
        <v>107.2565</v>
      </c>
      <c r="X67">
        <v>1709.83</v>
      </c>
      <c r="Y67">
        <v>20.357199999999999</v>
      </c>
      <c r="Z67">
        <v>4.6120999999999999</v>
      </c>
      <c r="AA67">
        <v>1.9622999999999999</v>
      </c>
      <c r="AB67">
        <v>68.394999999999996</v>
      </c>
      <c r="AC67">
        <v>1.4945999999999999</v>
      </c>
      <c r="AD67">
        <v>37.021000000000001</v>
      </c>
      <c r="AE67">
        <v>19.032</v>
      </c>
    </row>
    <row r="68" spans="1:31" x14ac:dyDescent="0.3">
      <c r="A68" s="48">
        <v>46071</v>
      </c>
      <c r="B68" s="54">
        <v>1</v>
      </c>
      <c r="C68" s="51">
        <v>1.1845000000000001</v>
      </c>
      <c r="D68" s="51">
        <v>181.99</v>
      </c>
      <c r="E68" s="51">
        <v>24.256</v>
      </c>
      <c r="F68" s="52">
        <v>7.4714</v>
      </c>
      <c r="G68" s="51">
        <v>0.87239999999999995</v>
      </c>
      <c r="H68" s="51">
        <v>378.23</v>
      </c>
      <c r="I68" s="51">
        <v>4.2164999999999999</v>
      </c>
      <c r="J68" s="51">
        <v>5.0929000000000002</v>
      </c>
      <c r="K68" s="51">
        <v>10.616</v>
      </c>
      <c r="L68" s="51">
        <v>0.91239999999999999</v>
      </c>
      <c r="M68" s="51">
        <v>144.9</v>
      </c>
      <c r="N68" s="52">
        <v>11.2285</v>
      </c>
      <c r="O68" s="51">
        <v>51.830500000000001</v>
      </c>
      <c r="P68" s="51">
        <v>1.6748000000000001</v>
      </c>
      <c r="Q68" s="52">
        <v>6.1864999999999997</v>
      </c>
      <c r="R68" s="51">
        <v>1.6164000000000001</v>
      </c>
      <c r="S68" s="51">
        <v>8.1832999999999991</v>
      </c>
      <c r="T68" s="53">
        <v>9.2565000000000008</v>
      </c>
      <c r="U68">
        <v>20000</v>
      </c>
      <c r="V68">
        <v>3.6775000000000002</v>
      </c>
      <c r="W68">
        <v>107.425</v>
      </c>
      <c r="X68">
        <v>1712.66</v>
      </c>
      <c r="Y68">
        <v>20.270900000000001</v>
      </c>
      <c r="Z68">
        <v>4.6196000000000002</v>
      </c>
      <c r="AA68">
        <v>1.9730000000000001</v>
      </c>
      <c r="AB68">
        <v>68.551000000000002</v>
      </c>
      <c r="AC68">
        <v>1.4971000000000001</v>
      </c>
      <c r="AD68">
        <v>37.015999999999998</v>
      </c>
      <c r="AE68">
        <v>18.979399999999998</v>
      </c>
    </row>
    <row r="69" spans="1:31" x14ac:dyDescent="0.3">
      <c r="A69" s="48">
        <v>46072</v>
      </c>
      <c r="B69" s="54">
        <v>1</v>
      </c>
      <c r="C69" s="51">
        <v>1.1753</v>
      </c>
      <c r="D69" s="51">
        <v>182.05</v>
      </c>
      <c r="E69" s="51">
        <v>24.245000000000001</v>
      </c>
      <c r="F69" s="52">
        <v>7.4717000000000002</v>
      </c>
      <c r="G69" s="51">
        <v>0.87380000000000002</v>
      </c>
      <c r="H69" s="51">
        <v>379.73</v>
      </c>
      <c r="I69" s="51">
        <v>4.2214999999999998</v>
      </c>
      <c r="J69" s="51">
        <v>5.0970000000000004</v>
      </c>
      <c r="K69" s="51">
        <v>10.6915</v>
      </c>
      <c r="L69" s="51">
        <v>0.91190000000000004</v>
      </c>
      <c r="M69" s="51">
        <v>144.9</v>
      </c>
      <c r="N69" s="52">
        <v>11.253</v>
      </c>
      <c r="O69" s="51">
        <v>51.442599999999999</v>
      </c>
      <c r="P69" s="51">
        <v>1.6698</v>
      </c>
      <c r="Q69" s="52">
        <v>6.1519000000000004</v>
      </c>
      <c r="R69" s="51">
        <v>1.6107</v>
      </c>
      <c r="S69" s="51">
        <v>8.1196999999999999</v>
      </c>
      <c r="T69" s="53">
        <v>9.1845999999999997</v>
      </c>
      <c r="U69">
        <v>19883.96</v>
      </c>
      <c r="V69">
        <v>3.6888000000000001</v>
      </c>
      <c r="W69">
        <v>107.18300000000001</v>
      </c>
      <c r="X69">
        <v>1703.81</v>
      </c>
      <c r="Y69">
        <v>20.308599999999998</v>
      </c>
      <c r="Z69">
        <v>4.5937000000000001</v>
      </c>
      <c r="AA69">
        <v>1.9728000000000001</v>
      </c>
      <c r="AB69">
        <v>68.224999999999994</v>
      </c>
      <c r="AC69">
        <v>1.4916</v>
      </c>
      <c r="AD69">
        <v>36.722000000000001</v>
      </c>
      <c r="AE69">
        <v>19.062000000000001</v>
      </c>
    </row>
    <row r="70" spans="1:31" x14ac:dyDescent="0.3">
      <c r="A70" s="48">
        <v>46073</v>
      </c>
      <c r="B70" s="54">
        <v>1</v>
      </c>
      <c r="C70" s="51">
        <v>1.1767000000000001</v>
      </c>
      <c r="D70" s="51">
        <v>182.63</v>
      </c>
      <c r="E70" s="51">
        <v>24.241</v>
      </c>
      <c r="F70" s="52">
        <v>7.4715999999999996</v>
      </c>
      <c r="G70" s="51">
        <v>0.87280000000000002</v>
      </c>
      <c r="H70" s="51">
        <v>379.65</v>
      </c>
      <c r="I70" s="51">
        <v>4.2237999999999998</v>
      </c>
      <c r="J70" s="51">
        <v>5.0978000000000003</v>
      </c>
      <c r="K70" s="51">
        <v>10.6745</v>
      </c>
      <c r="L70" s="51">
        <v>0.91320000000000001</v>
      </c>
      <c r="M70" s="51">
        <v>144.9</v>
      </c>
      <c r="N70" s="52">
        <v>11.254</v>
      </c>
      <c r="O70" s="51">
        <v>51.593200000000003</v>
      </c>
      <c r="P70" s="51">
        <v>1.6697</v>
      </c>
      <c r="Q70" s="52">
        <v>6.1357999999999997</v>
      </c>
      <c r="R70" s="51">
        <v>1.6112</v>
      </c>
      <c r="S70" s="51">
        <v>8.1294000000000004</v>
      </c>
      <c r="T70" s="53">
        <v>9.1960999999999995</v>
      </c>
      <c r="U70">
        <v>19872.87</v>
      </c>
      <c r="V70">
        <v>3.6783000000000001</v>
      </c>
      <c r="W70">
        <v>107.0155</v>
      </c>
      <c r="X70">
        <v>1705.81</v>
      </c>
      <c r="Y70">
        <v>20.240200000000002</v>
      </c>
      <c r="Z70">
        <v>4.5926999999999998</v>
      </c>
      <c r="AA70">
        <v>1.9762999999999999</v>
      </c>
      <c r="AB70">
        <v>68.427999999999997</v>
      </c>
      <c r="AC70">
        <v>1.4931000000000001</v>
      </c>
      <c r="AD70">
        <v>36.719000000000001</v>
      </c>
      <c r="AE70">
        <v>18.941700000000001</v>
      </c>
    </row>
    <row r="71" spans="1:31" x14ac:dyDescent="0.3">
      <c r="A71" s="48">
        <v>46076</v>
      </c>
      <c r="B71" s="54">
        <v>1</v>
      </c>
      <c r="C71" s="51">
        <v>1.1783999999999999</v>
      </c>
      <c r="D71" s="51">
        <v>182.44</v>
      </c>
      <c r="E71" s="51">
        <v>24.222999999999999</v>
      </c>
      <c r="F71" s="52">
        <v>7.4706999999999999</v>
      </c>
      <c r="G71" s="51">
        <v>0.87339999999999995</v>
      </c>
      <c r="H71" s="51">
        <v>379.65</v>
      </c>
      <c r="I71" s="51">
        <v>4.2172999999999998</v>
      </c>
      <c r="J71" s="51">
        <v>5.0968999999999998</v>
      </c>
      <c r="K71" s="51">
        <v>10.695499999999999</v>
      </c>
      <c r="L71" s="51">
        <v>0.91449999999999998</v>
      </c>
      <c r="M71" s="51">
        <v>144.9</v>
      </c>
      <c r="N71" s="52">
        <v>11.2585</v>
      </c>
      <c r="O71" s="51">
        <v>51.659799999999997</v>
      </c>
      <c r="P71" s="51">
        <v>1.6669</v>
      </c>
      <c r="Q71" s="52">
        <v>6.1059000000000001</v>
      </c>
      <c r="R71" s="51">
        <v>1.6132</v>
      </c>
      <c r="S71" s="51">
        <v>8.1411999999999995</v>
      </c>
      <c r="T71" s="53">
        <v>9.2135999999999996</v>
      </c>
      <c r="U71">
        <v>19823.28</v>
      </c>
      <c r="V71">
        <v>3.6768999999999998</v>
      </c>
      <c r="W71">
        <v>107.11499999999999</v>
      </c>
      <c r="X71">
        <v>1701.08</v>
      </c>
      <c r="Y71">
        <v>20.264900000000001</v>
      </c>
      <c r="Z71">
        <v>4.5852000000000004</v>
      </c>
      <c r="AA71">
        <v>1.9750000000000001</v>
      </c>
      <c r="AB71">
        <v>67.912999999999997</v>
      </c>
      <c r="AC71">
        <v>1.4923</v>
      </c>
      <c r="AD71">
        <v>36.56</v>
      </c>
      <c r="AE71">
        <v>18.867899999999999</v>
      </c>
    </row>
    <row r="72" spans="1:31" x14ac:dyDescent="0.3">
      <c r="A72" s="48">
        <v>46077</v>
      </c>
      <c r="B72" s="54">
        <v>1</v>
      </c>
      <c r="C72" s="51">
        <v>1.1777</v>
      </c>
      <c r="D72" s="51">
        <v>183.53</v>
      </c>
      <c r="E72" s="51">
        <v>24.225000000000001</v>
      </c>
      <c r="F72" s="52">
        <v>7.4711999999999996</v>
      </c>
      <c r="G72" s="51">
        <v>0.87309999999999999</v>
      </c>
      <c r="H72" s="51">
        <v>379</v>
      </c>
      <c r="I72" s="51">
        <v>4.2202999999999999</v>
      </c>
      <c r="J72" s="51">
        <v>5.0946999999999996</v>
      </c>
      <c r="K72" s="51">
        <v>10.688000000000001</v>
      </c>
      <c r="L72" s="51">
        <v>0.91200000000000003</v>
      </c>
      <c r="M72" s="51">
        <v>144.69999999999999</v>
      </c>
      <c r="N72" s="52">
        <v>11.2575</v>
      </c>
      <c r="O72" s="51">
        <v>51.644100000000002</v>
      </c>
      <c r="P72" s="51">
        <v>1.6718</v>
      </c>
      <c r="Q72" s="52">
        <v>6.0968</v>
      </c>
      <c r="R72" s="51">
        <v>1.6148</v>
      </c>
      <c r="S72" s="51">
        <v>8.1045999999999996</v>
      </c>
      <c r="T72" s="53">
        <v>9.2126000000000001</v>
      </c>
      <c r="U72">
        <v>19823.580000000002</v>
      </c>
      <c r="V72">
        <v>3.6695000000000002</v>
      </c>
      <c r="W72">
        <v>107.0865</v>
      </c>
      <c r="X72">
        <v>1699.77</v>
      </c>
      <c r="Y72">
        <v>20.353899999999999</v>
      </c>
      <c r="Z72">
        <v>4.5860000000000003</v>
      </c>
      <c r="AA72">
        <v>1.9782999999999999</v>
      </c>
      <c r="AB72">
        <v>68.027000000000001</v>
      </c>
      <c r="AC72">
        <v>1.4924999999999999</v>
      </c>
      <c r="AD72">
        <v>36.573</v>
      </c>
      <c r="AE72">
        <v>18.853000000000002</v>
      </c>
    </row>
    <row r="73" spans="1:31" x14ac:dyDescent="0.3">
      <c r="A73" s="48">
        <v>46078</v>
      </c>
      <c r="B73" s="54">
        <v>1</v>
      </c>
      <c r="C73" s="51">
        <v>1.1783999999999999</v>
      </c>
      <c r="D73" s="51">
        <v>184.7</v>
      </c>
      <c r="E73" s="51">
        <v>24.225999999999999</v>
      </c>
      <c r="F73" s="52">
        <v>7.4713000000000003</v>
      </c>
      <c r="G73" s="51">
        <v>0.87139999999999995</v>
      </c>
      <c r="H73" s="51">
        <v>375.88</v>
      </c>
      <c r="I73" s="51">
        <v>4.2233000000000001</v>
      </c>
      <c r="J73" s="51">
        <v>5.0941000000000001</v>
      </c>
      <c r="K73" s="51">
        <v>10.676500000000001</v>
      </c>
      <c r="L73" s="51">
        <v>0.91300000000000003</v>
      </c>
      <c r="M73" s="51">
        <v>143.5</v>
      </c>
      <c r="N73" s="52">
        <v>11.295500000000001</v>
      </c>
      <c r="O73" s="51">
        <v>51.6952</v>
      </c>
      <c r="P73" s="51">
        <v>1.6617</v>
      </c>
      <c r="Q73" s="52">
        <v>6.0437000000000003</v>
      </c>
      <c r="R73" s="51">
        <v>1.6133</v>
      </c>
      <c r="S73" s="51">
        <v>8.0950000000000006</v>
      </c>
      <c r="T73" s="53">
        <v>9.2157</v>
      </c>
      <c r="U73">
        <v>19813.849999999999</v>
      </c>
      <c r="V73">
        <v>3.6480000000000001</v>
      </c>
      <c r="W73">
        <v>107.167</v>
      </c>
      <c r="X73">
        <v>1682.64</v>
      </c>
      <c r="Y73">
        <v>20.207899999999999</v>
      </c>
      <c r="Z73">
        <v>4.5852000000000004</v>
      </c>
      <c r="AA73">
        <v>1.9726999999999999</v>
      </c>
      <c r="AB73">
        <v>67.83</v>
      </c>
      <c r="AC73">
        <v>1.4905999999999999</v>
      </c>
      <c r="AD73">
        <v>36.642000000000003</v>
      </c>
      <c r="AE73">
        <v>18.689800000000002</v>
      </c>
    </row>
    <row r="74" spans="1:31" x14ac:dyDescent="0.3">
      <c r="A74" s="48">
        <v>46079</v>
      </c>
      <c r="B74" s="54">
        <v>1</v>
      </c>
      <c r="C74" s="51">
        <v>1.1814</v>
      </c>
      <c r="D74" s="51">
        <v>184.37</v>
      </c>
      <c r="E74" s="51">
        <v>24.245999999999999</v>
      </c>
      <c r="F74" s="52">
        <v>7.4718999999999998</v>
      </c>
      <c r="G74" s="51">
        <v>0.87190000000000001</v>
      </c>
      <c r="H74" s="51">
        <v>375.2</v>
      </c>
      <c r="I74" s="51">
        <v>4.2225000000000001</v>
      </c>
      <c r="J74" s="51">
        <v>5.0949</v>
      </c>
      <c r="K74" s="51">
        <v>10.673</v>
      </c>
      <c r="L74" s="51">
        <v>0.91400000000000003</v>
      </c>
      <c r="M74" s="51">
        <v>143.30000000000001</v>
      </c>
      <c r="N74" s="52">
        <v>11.292999999999999</v>
      </c>
      <c r="O74" s="51">
        <v>51.841500000000003</v>
      </c>
      <c r="P74" s="51">
        <v>1.6592</v>
      </c>
      <c r="Q74" s="52">
        <v>6.0556000000000001</v>
      </c>
      <c r="R74" s="51">
        <v>1.6154999999999999</v>
      </c>
      <c r="S74" s="51">
        <v>8.0823</v>
      </c>
      <c r="T74" s="53">
        <v>9.2416999999999998</v>
      </c>
      <c r="U74">
        <v>19809.240000000002</v>
      </c>
      <c r="V74">
        <v>3.6739999999999999</v>
      </c>
      <c r="W74">
        <v>107.42100000000001</v>
      </c>
      <c r="X74">
        <v>1684.25</v>
      </c>
      <c r="Y74">
        <v>20.2926</v>
      </c>
      <c r="Z74">
        <v>4.5909000000000004</v>
      </c>
      <c r="AA74">
        <v>1.9721</v>
      </c>
      <c r="AB74">
        <v>68.072999999999993</v>
      </c>
      <c r="AC74">
        <v>1.4922</v>
      </c>
      <c r="AD74">
        <v>36.694000000000003</v>
      </c>
      <c r="AE74">
        <v>18.7563</v>
      </c>
    </row>
    <row r="75" spans="1:31" x14ac:dyDescent="0.3">
      <c r="A75" s="48">
        <v>46080</v>
      </c>
      <c r="B75" s="54">
        <v>1</v>
      </c>
      <c r="C75" s="51">
        <v>1.1805000000000001</v>
      </c>
      <c r="D75" s="51">
        <v>184.13</v>
      </c>
      <c r="E75" s="51">
        <v>24.244</v>
      </c>
      <c r="F75" s="52">
        <v>7.4718</v>
      </c>
      <c r="G75" s="51">
        <v>0.87629999999999997</v>
      </c>
      <c r="H75" s="51">
        <v>376.63</v>
      </c>
      <c r="I75" s="51">
        <v>4.2243000000000004</v>
      </c>
      <c r="J75" s="51">
        <v>5.0956999999999999</v>
      </c>
      <c r="K75" s="51">
        <v>10.664300000000001</v>
      </c>
      <c r="L75" s="51">
        <v>0.91039999999999999</v>
      </c>
      <c r="M75" s="51">
        <v>143.5</v>
      </c>
      <c r="N75" s="52">
        <v>11.208500000000001</v>
      </c>
      <c r="O75" s="51">
        <v>51.894599999999997</v>
      </c>
      <c r="P75" s="51">
        <v>1.6612</v>
      </c>
      <c r="Q75" s="52">
        <v>6.0861999999999998</v>
      </c>
      <c r="R75" s="51">
        <v>1.6138999999999999</v>
      </c>
      <c r="S75" s="51">
        <v>8.0960999999999999</v>
      </c>
      <c r="T75" s="53">
        <v>9.2359000000000009</v>
      </c>
      <c r="U75">
        <v>19833.7</v>
      </c>
      <c r="V75">
        <v>3.7107000000000001</v>
      </c>
      <c r="W75">
        <v>107.5205</v>
      </c>
      <c r="X75">
        <v>1702.25</v>
      </c>
      <c r="Y75">
        <v>20.318899999999999</v>
      </c>
      <c r="Z75">
        <v>4.5933000000000002</v>
      </c>
      <c r="AA75">
        <v>1.9731000000000001</v>
      </c>
      <c r="AB75">
        <v>68.094999999999999</v>
      </c>
      <c r="AC75">
        <v>1.4942</v>
      </c>
      <c r="AD75">
        <v>36.695999999999998</v>
      </c>
      <c r="AE75">
        <v>18.817799999999998</v>
      </c>
    </row>
    <row r="76" spans="1:31" x14ac:dyDescent="0.3">
      <c r="A76" s="48">
        <v>46083</v>
      </c>
      <c r="B76" s="54">
        <v>1</v>
      </c>
      <c r="C76" s="51">
        <v>1.1698</v>
      </c>
      <c r="D76" s="51">
        <v>184.19</v>
      </c>
      <c r="E76" s="51">
        <v>24.274000000000001</v>
      </c>
      <c r="F76" s="52">
        <v>7.4711999999999996</v>
      </c>
      <c r="G76" s="51">
        <v>0.87390000000000001</v>
      </c>
      <c r="H76" s="51">
        <v>381.7</v>
      </c>
      <c r="I76" s="51">
        <v>4.2439999999999998</v>
      </c>
      <c r="J76" s="51">
        <v>5.0975999999999999</v>
      </c>
      <c r="K76" s="51">
        <v>10.708</v>
      </c>
      <c r="L76" s="51">
        <v>0.91169999999999995</v>
      </c>
      <c r="M76" s="51">
        <v>143.9</v>
      </c>
      <c r="N76" s="52">
        <v>11.191000000000001</v>
      </c>
      <c r="O76" s="51">
        <v>51.422899999999998</v>
      </c>
      <c r="P76" s="51">
        <v>1.6578999999999999</v>
      </c>
      <c r="Q76" s="52">
        <v>6.0907999999999998</v>
      </c>
      <c r="R76" s="51">
        <v>1.5991</v>
      </c>
      <c r="S76" s="51">
        <v>8.0511999999999997</v>
      </c>
      <c r="T76" s="53">
        <v>9.1509</v>
      </c>
      <c r="U76">
        <v>19742.36</v>
      </c>
      <c r="V76">
        <v>3.6065999999999998</v>
      </c>
      <c r="W76">
        <v>107.31699999999999</v>
      </c>
      <c r="X76">
        <v>1710.38</v>
      </c>
      <c r="Y76">
        <v>20.294699999999999</v>
      </c>
      <c r="Z76">
        <v>4.5937999999999999</v>
      </c>
      <c r="AA76">
        <v>1.9709000000000001</v>
      </c>
      <c r="AB76">
        <v>68.135000000000005</v>
      </c>
      <c r="AC76">
        <v>1.49</v>
      </c>
      <c r="AD76">
        <v>36.86</v>
      </c>
      <c r="AE76">
        <v>18.9055</v>
      </c>
    </row>
    <row r="77" spans="1:31" x14ac:dyDescent="0.3">
      <c r="A77" s="48">
        <v>46084</v>
      </c>
      <c r="B77" s="54">
        <v>1</v>
      </c>
      <c r="C77" s="51">
        <v>1.1606000000000001</v>
      </c>
      <c r="D77" s="51">
        <v>182.98</v>
      </c>
      <c r="E77" s="51">
        <v>24.378</v>
      </c>
      <c r="F77" s="52">
        <v>7.4703999999999997</v>
      </c>
      <c r="G77" s="51">
        <v>0.87170000000000003</v>
      </c>
      <c r="H77" s="51">
        <v>387.89</v>
      </c>
      <c r="I77" s="51">
        <v>4.2865000000000002</v>
      </c>
      <c r="J77" s="51">
        <v>5.0980999999999996</v>
      </c>
      <c r="K77" s="51">
        <v>10.7265</v>
      </c>
      <c r="L77" s="51">
        <v>0.91069999999999995</v>
      </c>
      <c r="M77" s="51">
        <v>144.1</v>
      </c>
      <c r="N77" s="52">
        <v>11.2485</v>
      </c>
      <c r="O77" s="51">
        <v>51.040900000000001</v>
      </c>
      <c r="P77" s="51">
        <v>1.6534</v>
      </c>
      <c r="Q77" s="52">
        <v>6.0854999999999997</v>
      </c>
      <c r="R77" s="51">
        <v>1.5883</v>
      </c>
      <c r="S77" s="51">
        <v>8.0169999999999995</v>
      </c>
      <c r="T77" s="53">
        <v>9.0551999999999992</v>
      </c>
      <c r="U77">
        <v>19607.810000000001</v>
      </c>
      <c r="V77">
        <v>3.5945</v>
      </c>
      <c r="W77">
        <v>106.9525</v>
      </c>
      <c r="X77">
        <v>1715.95</v>
      </c>
      <c r="Y77">
        <v>20.3277</v>
      </c>
      <c r="Z77">
        <v>4.5796999999999999</v>
      </c>
      <c r="AA77">
        <v>1.9688000000000001</v>
      </c>
      <c r="AB77">
        <v>67.852999999999994</v>
      </c>
      <c r="AC77">
        <v>1.4833000000000001</v>
      </c>
      <c r="AD77">
        <v>36.860999999999997</v>
      </c>
      <c r="AE77">
        <v>19.026199999999999</v>
      </c>
    </row>
    <row r="78" spans="1:31" x14ac:dyDescent="0.3">
      <c r="A78" s="48">
        <v>46085</v>
      </c>
      <c r="B78" s="54">
        <v>1</v>
      </c>
      <c r="C78" s="51">
        <v>1.1649</v>
      </c>
      <c r="D78" s="51">
        <v>183.02</v>
      </c>
      <c r="E78" s="51">
        <v>24.36</v>
      </c>
      <c r="F78" s="52">
        <v>7.4714999999999998</v>
      </c>
      <c r="G78" s="51">
        <v>0.87050000000000005</v>
      </c>
      <c r="H78" s="51">
        <v>384.33</v>
      </c>
      <c r="I78" s="51">
        <v>4.2587999999999999</v>
      </c>
      <c r="J78" s="51">
        <v>5.0925000000000002</v>
      </c>
      <c r="K78" s="51">
        <v>10.6785</v>
      </c>
      <c r="L78" s="51">
        <v>0.90820000000000001</v>
      </c>
      <c r="M78" s="51">
        <v>144.69999999999999</v>
      </c>
      <c r="N78" s="52">
        <v>11.2385</v>
      </c>
      <c r="O78" s="51">
        <v>51.2254</v>
      </c>
      <c r="P78" s="51">
        <v>1.6503000000000001</v>
      </c>
      <c r="Q78" s="52">
        <v>6.0804999999999998</v>
      </c>
      <c r="R78" s="51">
        <v>1.591</v>
      </c>
      <c r="S78" s="51">
        <v>8.0347000000000008</v>
      </c>
      <c r="T78" s="53">
        <v>9.1064000000000007</v>
      </c>
      <c r="U78">
        <v>19633.919999999998</v>
      </c>
      <c r="V78">
        <v>3.5838000000000001</v>
      </c>
      <c r="W78">
        <v>107.26779999999999</v>
      </c>
      <c r="X78">
        <v>1706.34</v>
      </c>
      <c r="Y78">
        <v>20.441500000000001</v>
      </c>
      <c r="Z78">
        <v>4.5914999999999999</v>
      </c>
      <c r="AA78">
        <v>1.9674</v>
      </c>
      <c r="AB78">
        <v>68.111000000000004</v>
      </c>
      <c r="AC78">
        <v>1.4843999999999999</v>
      </c>
      <c r="AD78">
        <v>36.670999999999999</v>
      </c>
      <c r="AE78">
        <v>19.009799999999998</v>
      </c>
    </row>
    <row r="79" spans="1:31" x14ac:dyDescent="0.3">
      <c r="A79" s="48">
        <v>46086</v>
      </c>
      <c r="B79" s="54">
        <v>1</v>
      </c>
      <c r="C79" s="51">
        <v>1.1617999999999999</v>
      </c>
      <c r="D79" s="51">
        <v>183.03</v>
      </c>
      <c r="E79" s="51">
        <v>24.396000000000001</v>
      </c>
      <c r="F79" s="52">
        <v>7.4715999999999996</v>
      </c>
      <c r="G79" s="51">
        <v>0.86950000000000005</v>
      </c>
      <c r="H79" s="51">
        <v>387.55</v>
      </c>
      <c r="I79" s="51">
        <v>4.2725</v>
      </c>
      <c r="J79" s="51">
        <v>5.0933000000000002</v>
      </c>
      <c r="K79" s="51">
        <v>10.688499999999999</v>
      </c>
      <c r="L79" s="51">
        <v>0.90639999999999998</v>
      </c>
      <c r="M79" s="51">
        <v>144.69999999999999</v>
      </c>
      <c r="N79" s="52">
        <v>11.214</v>
      </c>
      <c r="O79" s="51">
        <v>51.112499999999997</v>
      </c>
      <c r="P79" s="51">
        <v>1.649</v>
      </c>
      <c r="Q79" s="52">
        <v>6.0975999999999999</v>
      </c>
      <c r="R79" s="51">
        <v>1.5828</v>
      </c>
      <c r="S79" s="51">
        <v>8.0176999999999996</v>
      </c>
      <c r="T79" s="53">
        <v>9.0862999999999996</v>
      </c>
      <c r="U79">
        <v>19644.7</v>
      </c>
      <c r="V79">
        <v>3.5707</v>
      </c>
      <c r="W79">
        <v>106.4773</v>
      </c>
      <c r="X79">
        <v>1714.57</v>
      </c>
      <c r="Y79">
        <v>20.486899999999999</v>
      </c>
      <c r="Z79">
        <v>4.5810000000000004</v>
      </c>
      <c r="AA79">
        <v>1.9622999999999999</v>
      </c>
      <c r="AB79">
        <v>68.11</v>
      </c>
      <c r="AC79">
        <v>1.4839</v>
      </c>
      <c r="AD79">
        <v>36.787999999999997</v>
      </c>
      <c r="AE79">
        <v>19.172999999999998</v>
      </c>
    </row>
    <row r="80" spans="1:31" x14ac:dyDescent="0.3">
      <c r="A80" s="48">
        <v>46087</v>
      </c>
      <c r="B80" s="54">
        <v>1</v>
      </c>
      <c r="C80" s="51">
        <v>1.1560999999999999</v>
      </c>
      <c r="D80" s="51">
        <v>182.57</v>
      </c>
      <c r="E80" s="51">
        <v>24.419</v>
      </c>
      <c r="F80" s="52">
        <v>7.4707999999999997</v>
      </c>
      <c r="G80" s="51">
        <v>0.86692999999999998</v>
      </c>
      <c r="H80" s="51">
        <v>393.4</v>
      </c>
      <c r="I80" s="51">
        <v>4.2874999999999996</v>
      </c>
      <c r="J80" s="51">
        <v>5.0951000000000004</v>
      </c>
      <c r="K80" s="51">
        <v>10.693</v>
      </c>
      <c r="L80" s="51">
        <v>0.90449999999999997</v>
      </c>
      <c r="M80" s="51">
        <v>144.9</v>
      </c>
      <c r="N80" s="52">
        <v>11.172499999999999</v>
      </c>
      <c r="O80" s="51">
        <v>50.953899999999997</v>
      </c>
      <c r="P80" s="51">
        <v>1.6500999999999999</v>
      </c>
      <c r="Q80" s="52">
        <v>6.1002000000000001</v>
      </c>
      <c r="R80" s="51">
        <v>1.5782</v>
      </c>
      <c r="S80" s="51">
        <v>7.9824999999999999</v>
      </c>
      <c r="T80" s="53">
        <v>9.0399999999999991</v>
      </c>
      <c r="U80">
        <v>19623.060000000001</v>
      </c>
      <c r="V80">
        <v>3.5756000000000001</v>
      </c>
      <c r="W80">
        <v>106.17449999999999</v>
      </c>
      <c r="X80">
        <v>1717.02</v>
      </c>
      <c r="Y80">
        <v>20.5624</v>
      </c>
      <c r="Z80">
        <v>4.5620000000000003</v>
      </c>
      <c r="AA80">
        <v>1.9686999999999999</v>
      </c>
      <c r="AB80">
        <v>68.525000000000006</v>
      </c>
      <c r="AC80">
        <v>1.4810000000000001</v>
      </c>
      <c r="AD80">
        <v>36.966000000000001</v>
      </c>
      <c r="AE80">
        <v>19.3277</v>
      </c>
    </row>
    <row r="81" spans="1:31" x14ac:dyDescent="0.3">
      <c r="A81" s="48">
        <v>46090</v>
      </c>
      <c r="B81" s="54">
        <v>1</v>
      </c>
      <c r="C81" s="51">
        <v>1.1555</v>
      </c>
      <c r="D81" s="51">
        <v>183.15</v>
      </c>
      <c r="E81" s="51">
        <v>24.399000000000001</v>
      </c>
      <c r="F81" s="52">
        <v>7.4707999999999997</v>
      </c>
      <c r="G81" s="51">
        <v>0.86529999999999996</v>
      </c>
      <c r="H81" s="51">
        <v>396.38</v>
      </c>
      <c r="I81" s="51">
        <v>4.2785000000000002</v>
      </c>
      <c r="J81" s="51">
        <v>5.0979000000000001</v>
      </c>
      <c r="K81" s="51">
        <v>10.6945</v>
      </c>
      <c r="L81" s="51">
        <v>0.90080000000000005</v>
      </c>
      <c r="M81" s="51">
        <v>145.1</v>
      </c>
      <c r="N81" s="52">
        <v>11.154500000000001</v>
      </c>
      <c r="O81" s="51">
        <v>50.939399999999999</v>
      </c>
      <c r="P81" s="51">
        <v>1.6465000000000001</v>
      </c>
      <c r="Q81" s="52">
        <v>6.0434999999999999</v>
      </c>
      <c r="R81" s="51">
        <v>1.5680000000000001</v>
      </c>
      <c r="S81" s="51">
        <v>7.9928999999999997</v>
      </c>
      <c r="T81" s="53">
        <v>9.0311000000000003</v>
      </c>
      <c r="U81">
        <v>19575.560000000001</v>
      </c>
      <c r="V81">
        <v>3.5948000000000002</v>
      </c>
      <c r="W81">
        <v>106.65</v>
      </c>
      <c r="X81">
        <v>1716.06</v>
      </c>
      <c r="Y81">
        <v>20.623100000000001</v>
      </c>
      <c r="Z81">
        <v>4.5792000000000002</v>
      </c>
      <c r="AA81">
        <v>1.9562999999999999</v>
      </c>
      <c r="AB81">
        <v>68.778999999999996</v>
      </c>
      <c r="AC81">
        <v>1.4792000000000001</v>
      </c>
      <c r="AD81">
        <v>37.057000000000002</v>
      </c>
      <c r="AE81">
        <v>19.27</v>
      </c>
    </row>
    <row r="82" spans="1:31" x14ac:dyDescent="0.3">
      <c r="A82" s="48">
        <v>46091</v>
      </c>
      <c r="B82" s="54">
        <v>1</v>
      </c>
      <c r="C82" s="51">
        <v>1.1640999999999999</v>
      </c>
      <c r="D82" s="51">
        <v>183.67</v>
      </c>
      <c r="E82" s="51">
        <v>24.38</v>
      </c>
      <c r="F82" s="52">
        <v>7.4713000000000003</v>
      </c>
      <c r="G82" s="51">
        <v>0.86545000000000005</v>
      </c>
      <c r="H82" s="51">
        <v>385.83</v>
      </c>
      <c r="I82" s="51">
        <v>4.2548000000000004</v>
      </c>
      <c r="J82" s="51">
        <v>5.0936000000000003</v>
      </c>
      <c r="K82" s="51">
        <v>10.606</v>
      </c>
      <c r="L82" s="51">
        <v>0.90269999999999995</v>
      </c>
      <c r="M82" s="51">
        <v>144.88</v>
      </c>
      <c r="N82" s="52">
        <v>11.147</v>
      </c>
      <c r="O82" s="51">
        <v>51.272799999999997</v>
      </c>
      <c r="P82" s="51">
        <v>1.6355</v>
      </c>
      <c r="Q82" s="52">
        <v>6.0275999999999996</v>
      </c>
      <c r="R82" s="51">
        <v>1.5777000000000001</v>
      </c>
      <c r="S82" s="51">
        <v>8.0056999999999992</v>
      </c>
      <c r="T82" s="53">
        <v>9.1074999999999999</v>
      </c>
      <c r="U82">
        <v>19634.060000000001</v>
      </c>
      <c r="V82">
        <v>3.5962999999999998</v>
      </c>
      <c r="W82">
        <v>107.05</v>
      </c>
      <c r="X82">
        <v>1711.37</v>
      </c>
      <c r="Y82">
        <v>20.440899999999999</v>
      </c>
      <c r="Z82">
        <v>4.5690999999999997</v>
      </c>
      <c r="AA82">
        <v>1.9596</v>
      </c>
      <c r="AB82">
        <v>68.703000000000003</v>
      </c>
      <c r="AC82">
        <v>1.4810000000000001</v>
      </c>
      <c r="AD82">
        <v>36.814999999999998</v>
      </c>
      <c r="AE82">
        <v>18.9618</v>
      </c>
    </row>
    <row r="83" spans="1:31" x14ac:dyDescent="0.3">
      <c r="A83" s="48">
        <v>46092</v>
      </c>
      <c r="B83" s="54">
        <v>1</v>
      </c>
      <c r="C83" s="51">
        <v>1.1580999999999999</v>
      </c>
      <c r="D83" s="51">
        <v>183.63</v>
      </c>
      <c r="E83" s="51">
        <v>24.376999999999999</v>
      </c>
      <c r="F83" s="52">
        <v>7.4718</v>
      </c>
      <c r="G83" s="51">
        <v>0.86363000000000001</v>
      </c>
      <c r="H83" s="51">
        <v>387.83</v>
      </c>
      <c r="I83" s="51">
        <v>4.2523</v>
      </c>
      <c r="J83" s="51">
        <v>5.0907</v>
      </c>
      <c r="K83" s="51">
        <v>10.654299999999999</v>
      </c>
      <c r="L83" s="51">
        <v>0.90310000000000001</v>
      </c>
      <c r="M83" s="51">
        <v>145</v>
      </c>
      <c r="N83" s="52">
        <v>11.17</v>
      </c>
      <c r="O83" s="51">
        <v>51.067100000000003</v>
      </c>
      <c r="P83" s="51">
        <v>1.6194999999999999</v>
      </c>
      <c r="Q83" s="52">
        <v>5.9886999999999997</v>
      </c>
      <c r="R83" s="51">
        <v>1.5742</v>
      </c>
      <c r="S83" s="51">
        <v>7.9518000000000004</v>
      </c>
      <c r="T83" s="53">
        <v>9.0641999999999996</v>
      </c>
      <c r="U83">
        <v>19569.86</v>
      </c>
      <c r="V83">
        <v>3.5979000000000001</v>
      </c>
      <c r="W83">
        <v>106.629</v>
      </c>
      <c r="X83">
        <v>1710.64</v>
      </c>
      <c r="Y83">
        <v>20.440300000000001</v>
      </c>
      <c r="Z83">
        <v>4.5357000000000003</v>
      </c>
      <c r="AA83">
        <v>1.9571000000000001</v>
      </c>
      <c r="AB83">
        <v>68.622</v>
      </c>
      <c r="AC83">
        <v>1.4757</v>
      </c>
      <c r="AD83">
        <v>36.786999999999999</v>
      </c>
      <c r="AE83">
        <v>18.994900000000001</v>
      </c>
    </row>
    <row r="84" spans="1:31" x14ac:dyDescent="0.3">
      <c r="A84" s="48">
        <v>46093</v>
      </c>
      <c r="B84" s="54">
        <v>1</v>
      </c>
      <c r="C84" s="51">
        <v>1.1547000000000001</v>
      </c>
      <c r="D84" s="51">
        <v>183.43</v>
      </c>
      <c r="E84" s="51">
        <v>24.405999999999999</v>
      </c>
      <c r="F84" s="52">
        <v>7.4722</v>
      </c>
      <c r="G84" s="51">
        <v>0.86243000000000003</v>
      </c>
      <c r="H84" s="51">
        <v>387.54</v>
      </c>
      <c r="I84" s="51">
        <v>4.2577999999999996</v>
      </c>
      <c r="J84" s="51">
        <v>5.0936000000000003</v>
      </c>
      <c r="K84" s="51">
        <v>10.710800000000001</v>
      </c>
      <c r="L84" s="51">
        <v>0.90280000000000005</v>
      </c>
      <c r="M84" s="51">
        <v>144.6</v>
      </c>
      <c r="N84" s="52">
        <v>11.157500000000001</v>
      </c>
      <c r="O84" s="51">
        <v>50.933300000000003</v>
      </c>
      <c r="P84" s="51">
        <v>1.619</v>
      </c>
      <c r="Q84" s="52">
        <v>5.9607000000000001</v>
      </c>
      <c r="R84" s="51">
        <v>1.5706</v>
      </c>
      <c r="S84" s="51">
        <v>7.9316000000000004</v>
      </c>
      <c r="T84" s="53">
        <v>9.0380000000000003</v>
      </c>
      <c r="U84">
        <v>19498.09</v>
      </c>
      <c r="V84">
        <v>3.5952000000000002</v>
      </c>
      <c r="W84">
        <v>106.47450000000001</v>
      </c>
      <c r="X84">
        <v>1709.93</v>
      </c>
      <c r="Y84">
        <v>20.4526</v>
      </c>
      <c r="Z84">
        <v>4.5345000000000004</v>
      </c>
      <c r="AA84">
        <v>1.9588000000000001</v>
      </c>
      <c r="AB84">
        <v>68.622</v>
      </c>
      <c r="AC84">
        <v>1.4725999999999999</v>
      </c>
      <c r="AD84">
        <v>36.875</v>
      </c>
      <c r="AE84">
        <v>19.1007</v>
      </c>
    </row>
    <row r="85" spans="1:31" x14ac:dyDescent="0.3">
      <c r="A85" s="48">
        <v>46094</v>
      </c>
      <c r="B85" s="54">
        <v>1</v>
      </c>
      <c r="C85" s="51">
        <v>1.1476</v>
      </c>
      <c r="D85" s="51">
        <v>182.85</v>
      </c>
      <c r="E85" s="51">
        <v>24.437000000000001</v>
      </c>
      <c r="F85" s="52">
        <v>7.4725999999999999</v>
      </c>
      <c r="G85" s="51">
        <v>0.86502999999999997</v>
      </c>
      <c r="H85" s="51">
        <v>391.48</v>
      </c>
      <c r="I85" s="51">
        <v>4.2675000000000001</v>
      </c>
      <c r="J85" s="51">
        <v>5.0946999999999996</v>
      </c>
      <c r="K85" s="51">
        <v>10.7545</v>
      </c>
      <c r="L85" s="51">
        <v>0.90339999999999998</v>
      </c>
      <c r="M85" s="51">
        <v>144.19999999999999</v>
      </c>
      <c r="N85" s="52">
        <v>11.159000000000001</v>
      </c>
      <c r="O85" s="51">
        <v>50.712200000000003</v>
      </c>
      <c r="P85" s="51">
        <v>1.6293</v>
      </c>
      <c r="Q85" s="52">
        <v>6.0171999999999999</v>
      </c>
      <c r="R85" s="51">
        <v>1.5726</v>
      </c>
      <c r="S85" s="51">
        <v>7.9145000000000003</v>
      </c>
      <c r="T85" s="53">
        <v>8.9826999999999995</v>
      </c>
      <c r="U85">
        <v>19395.07</v>
      </c>
      <c r="V85">
        <v>3.5882999999999998</v>
      </c>
      <c r="W85">
        <v>106.0205</v>
      </c>
      <c r="X85">
        <v>1711.87</v>
      </c>
      <c r="Y85">
        <v>20.451699999999999</v>
      </c>
      <c r="Z85">
        <v>4.5198</v>
      </c>
      <c r="AA85">
        <v>1.9691000000000001</v>
      </c>
      <c r="AB85">
        <v>68.301000000000002</v>
      </c>
      <c r="AC85">
        <v>1.4684999999999999</v>
      </c>
      <c r="AD85">
        <v>36.953000000000003</v>
      </c>
      <c r="AE85">
        <v>19.275400000000001</v>
      </c>
    </row>
    <row r="86" spans="1:31" x14ac:dyDescent="0.3">
      <c r="A86" s="48">
        <v>46097</v>
      </c>
      <c r="B86" s="54">
        <v>1</v>
      </c>
      <c r="C86" s="51">
        <v>1.1477999999999999</v>
      </c>
      <c r="D86" s="51">
        <v>182.66</v>
      </c>
      <c r="E86" s="51">
        <v>24.436</v>
      </c>
      <c r="F86" s="52">
        <v>7.4720000000000004</v>
      </c>
      <c r="G86" s="51">
        <v>0.86407999999999996</v>
      </c>
      <c r="H86" s="51">
        <v>390.23</v>
      </c>
      <c r="I86" s="51">
        <v>4.2683</v>
      </c>
      <c r="J86" s="51">
        <v>5.0946999999999996</v>
      </c>
      <c r="K86" s="51">
        <v>10.769</v>
      </c>
      <c r="L86" s="51">
        <v>0.90410000000000001</v>
      </c>
      <c r="M86" s="51">
        <v>143.4</v>
      </c>
      <c r="N86" s="52">
        <v>11.148999999999999</v>
      </c>
      <c r="O86" s="51">
        <v>50.715699999999998</v>
      </c>
      <c r="P86" s="51">
        <v>1.6272</v>
      </c>
      <c r="Q86" s="52">
        <v>6.0491999999999999</v>
      </c>
      <c r="R86" s="51">
        <v>1.5703</v>
      </c>
      <c r="S86" s="51">
        <v>7.9154</v>
      </c>
      <c r="T86" s="53">
        <v>8.9880999999999993</v>
      </c>
      <c r="U86">
        <v>19472.25</v>
      </c>
      <c r="V86">
        <v>3.58</v>
      </c>
      <c r="W86">
        <v>105.8818</v>
      </c>
      <c r="X86">
        <v>1711.08</v>
      </c>
      <c r="Y86">
        <v>20.430599999999998</v>
      </c>
      <c r="Z86">
        <v>4.5114000000000001</v>
      </c>
      <c r="AA86">
        <v>1.9646999999999999</v>
      </c>
      <c r="AB86">
        <v>68.578999999999994</v>
      </c>
      <c r="AC86">
        <v>1.4676</v>
      </c>
      <c r="AD86">
        <v>37.143000000000001</v>
      </c>
      <c r="AE86">
        <v>19.246099999999998</v>
      </c>
    </row>
    <row r="87" spans="1:31" x14ac:dyDescent="0.3">
      <c r="A87" s="48">
        <v>46098</v>
      </c>
      <c r="B87" s="54">
        <v>1</v>
      </c>
      <c r="C87" s="51">
        <v>1.1531</v>
      </c>
      <c r="D87" s="51">
        <v>183.29</v>
      </c>
      <c r="E87" s="51">
        <v>24.437000000000001</v>
      </c>
      <c r="F87" s="52">
        <v>7.4718</v>
      </c>
      <c r="G87" s="51">
        <v>0.86429999999999996</v>
      </c>
      <c r="H87" s="51">
        <v>388.33</v>
      </c>
      <c r="I87" s="51">
        <v>4.2592999999999996</v>
      </c>
      <c r="J87" s="51">
        <v>5.0914999999999999</v>
      </c>
      <c r="K87" s="51">
        <v>10.705500000000001</v>
      </c>
      <c r="L87" s="51">
        <v>0.90680000000000005</v>
      </c>
      <c r="M87" s="51">
        <v>143.6</v>
      </c>
      <c r="N87" s="52">
        <v>11.073</v>
      </c>
      <c r="O87" s="51">
        <v>50.972999999999999</v>
      </c>
      <c r="P87" s="51">
        <v>1.6227</v>
      </c>
      <c r="Q87" s="52">
        <v>6.0064000000000002</v>
      </c>
      <c r="R87" s="51">
        <v>1.5804</v>
      </c>
      <c r="S87" s="51">
        <v>7.9412000000000003</v>
      </c>
      <c r="T87" s="53">
        <v>9.0355000000000008</v>
      </c>
      <c r="U87">
        <v>19554.27</v>
      </c>
      <c r="V87">
        <v>3.5733000000000001</v>
      </c>
      <c r="W87">
        <v>106.5055</v>
      </c>
      <c r="X87">
        <v>1714.87</v>
      </c>
      <c r="Y87">
        <v>20.366199999999999</v>
      </c>
      <c r="Z87">
        <v>4.5178000000000003</v>
      </c>
      <c r="AA87">
        <v>1.9693000000000001</v>
      </c>
      <c r="AB87">
        <v>68.677000000000007</v>
      </c>
      <c r="AC87">
        <v>1.4722999999999999</v>
      </c>
      <c r="AD87">
        <v>37.268000000000001</v>
      </c>
      <c r="AE87">
        <v>19.209199999999999</v>
      </c>
    </row>
    <row r="88" spans="1:31" x14ac:dyDescent="0.3">
      <c r="A88" s="48">
        <v>46099</v>
      </c>
      <c r="B88" s="54">
        <v>1</v>
      </c>
      <c r="C88" s="51">
        <v>1.1499999999999999</v>
      </c>
      <c r="D88" s="51">
        <v>183.49</v>
      </c>
      <c r="E88" s="51">
        <v>24.466999999999999</v>
      </c>
      <c r="F88" s="52">
        <v>7.4720000000000004</v>
      </c>
      <c r="G88" s="51">
        <v>0.86392999999999998</v>
      </c>
      <c r="H88" s="51">
        <v>392.83</v>
      </c>
      <c r="I88" s="51">
        <v>4.2713000000000001</v>
      </c>
      <c r="J88" s="51">
        <v>5.0937999999999999</v>
      </c>
      <c r="K88" s="51">
        <v>10.777799999999999</v>
      </c>
      <c r="L88" s="51">
        <v>0.9073</v>
      </c>
      <c r="M88" s="51">
        <v>143.6</v>
      </c>
      <c r="N88" s="52">
        <v>11.0205</v>
      </c>
      <c r="O88" s="51">
        <v>50.853900000000003</v>
      </c>
      <c r="P88" s="51">
        <v>1.6305000000000001</v>
      </c>
      <c r="Q88" s="52">
        <v>6.0079000000000002</v>
      </c>
      <c r="R88" s="51">
        <v>1.5773999999999999</v>
      </c>
      <c r="S88" s="51">
        <v>7.9214000000000002</v>
      </c>
      <c r="T88" s="53">
        <v>9.0135000000000005</v>
      </c>
      <c r="U88">
        <v>19543.099999999999</v>
      </c>
      <c r="V88">
        <v>3.5680000000000001</v>
      </c>
      <c r="W88">
        <v>106.83</v>
      </c>
      <c r="X88">
        <v>1729.08</v>
      </c>
      <c r="Y88">
        <v>20.394200000000001</v>
      </c>
      <c r="Z88">
        <v>4.5039999999999996</v>
      </c>
      <c r="AA88">
        <v>1.9762999999999999</v>
      </c>
      <c r="AB88">
        <v>69.001000000000005</v>
      </c>
      <c r="AC88">
        <v>1.4734</v>
      </c>
      <c r="AD88">
        <v>37.564999999999998</v>
      </c>
      <c r="AE88">
        <v>19.417400000000001</v>
      </c>
    </row>
    <row r="89" spans="1:31" x14ac:dyDescent="0.3">
      <c r="A89" s="48">
        <v>46100</v>
      </c>
      <c r="B89" s="54">
        <v>1</v>
      </c>
      <c r="C89" s="51">
        <v>1.1489</v>
      </c>
      <c r="D89" s="51">
        <v>182.46</v>
      </c>
      <c r="E89" s="51">
        <v>24.516999999999999</v>
      </c>
      <c r="F89" s="52">
        <v>7.4715999999999996</v>
      </c>
      <c r="G89" s="51">
        <v>0.86387999999999998</v>
      </c>
      <c r="H89" s="51">
        <v>394.3</v>
      </c>
      <c r="I89" s="51">
        <v>4.2853000000000003</v>
      </c>
      <c r="J89" s="51">
        <v>5.0972</v>
      </c>
      <c r="K89" s="51">
        <v>10.8065</v>
      </c>
      <c r="L89" s="51">
        <v>0.91210000000000002</v>
      </c>
      <c r="M89" s="51">
        <v>143.4</v>
      </c>
      <c r="N89" s="52">
        <v>10.996</v>
      </c>
      <c r="O89" s="51">
        <v>50.92</v>
      </c>
      <c r="P89" s="51">
        <v>1.6403000000000001</v>
      </c>
      <c r="Q89" s="52">
        <v>6.0876999999999999</v>
      </c>
      <c r="R89" s="51">
        <v>1.577</v>
      </c>
      <c r="S89" s="51">
        <v>7.9279000000000002</v>
      </c>
      <c r="T89" s="53">
        <v>8.9966000000000008</v>
      </c>
      <c r="U89">
        <v>19485.57</v>
      </c>
      <c r="V89">
        <v>3.5996999999999999</v>
      </c>
      <c r="W89">
        <v>107.133</v>
      </c>
      <c r="X89">
        <v>1725.2</v>
      </c>
      <c r="Y89">
        <v>20.585799999999999</v>
      </c>
      <c r="Z89">
        <v>4.5259</v>
      </c>
      <c r="AA89">
        <v>1.98</v>
      </c>
      <c r="AB89">
        <v>69.111999999999995</v>
      </c>
      <c r="AC89">
        <v>1.4743999999999999</v>
      </c>
      <c r="AD89">
        <v>37.805</v>
      </c>
      <c r="AE89">
        <v>19.610499999999998</v>
      </c>
    </row>
    <row r="90" spans="1:31" x14ac:dyDescent="0.3">
      <c r="A90" s="48">
        <v>46101</v>
      </c>
      <c r="B90" s="54">
        <v>1</v>
      </c>
      <c r="C90" s="51">
        <v>1.1555</v>
      </c>
      <c r="D90" s="51">
        <v>183.46</v>
      </c>
      <c r="E90" s="51">
        <v>24.504999999999999</v>
      </c>
      <c r="F90" s="52">
        <v>7.4711999999999996</v>
      </c>
      <c r="G90" s="51">
        <v>0.86438000000000004</v>
      </c>
      <c r="H90" s="51">
        <v>392.48</v>
      </c>
      <c r="I90" s="51">
        <v>4.2782999999999998</v>
      </c>
      <c r="J90" s="51">
        <v>5.0960000000000001</v>
      </c>
      <c r="K90" s="51">
        <v>10.782500000000001</v>
      </c>
      <c r="L90" s="51">
        <v>0.90959999999999996</v>
      </c>
      <c r="M90" s="51">
        <v>143.80000000000001</v>
      </c>
      <c r="N90" s="52">
        <v>11.029</v>
      </c>
      <c r="O90" s="51">
        <v>51.197000000000003</v>
      </c>
      <c r="P90" s="51">
        <v>1.6351</v>
      </c>
      <c r="Q90" s="52">
        <v>6.0724</v>
      </c>
      <c r="R90" s="51">
        <v>1.5849</v>
      </c>
      <c r="S90" s="51">
        <v>7.9664000000000001</v>
      </c>
      <c r="T90" s="53">
        <v>9.0545000000000009</v>
      </c>
      <c r="U90">
        <v>19557.3</v>
      </c>
      <c r="V90">
        <v>3.5888</v>
      </c>
      <c r="W90">
        <v>108.175</v>
      </c>
      <c r="X90">
        <v>1734.17</v>
      </c>
      <c r="Y90">
        <v>20.587499999999999</v>
      </c>
      <c r="Z90">
        <v>4.5521000000000003</v>
      </c>
      <c r="AA90">
        <v>1.9722999999999999</v>
      </c>
      <c r="AB90">
        <v>69.180000000000007</v>
      </c>
      <c r="AC90">
        <v>1.4793000000000001</v>
      </c>
      <c r="AD90">
        <v>37.853999999999999</v>
      </c>
      <c r="AE90">
        <v>19.511700000000001</v>
      </c>
    </row>
    <row r="91" spans="1:31" x14ac:dyDescent="0.3">
      <c r="A91" s="48">
        <v>46104</v>
      </c>
      <c r="B91" s="54">
        <v>1</v>
      </c>
      <c r="C91" s="51">
        <v>1.1596</v>
      </c>
      <c r="D91" s="51">
        <v>183.86</v>
      </c>
      <c r="E91" s="51">
        <v>24.437999999999999</v>
      </c>
      <c r="F91" s="52">
        <v>7.4717000000000002</v>
      </c>
      <c r="G91" s="51">
        <v>0.86419999999999997</v>
      </c>
      <c r="H91" s="51">
        <v>388.45</v>
      </c>
      <c r="I91" s="51">
        <v>4.2643000000000004</v>
      </c>
      <c r="J91" s="51">
        <v>5.0956999999999999</v>
      </c>
      <c r="K91" s="51">
        <v>10.832800000000001</v>
      </c>
      <c r="L91" s="51">
        <v>0.91239999999999999</v>
      </c>
      <c r="M91" s="51">
        <v>143.6</v>
      </c>
      <c r="N91" s="52">
        <v>11.285</v>
      </c>
      <c r="O91" s="51">
        <v>51.3949</v>
      </c>
      <c r="P91" s="51">
        <v>1.6518999999999999</v>
      </c>
      <c r="Q91" s="52">
        <v>6.0989000000000004</v>
      </c>
      <c r="R91" s="51">
        <v>1.5895999999999999</v>
      </c>
      <c r="S91" s="51">
        <v>7.9916</v>
      </c>
      <c r="T91" s="53">
        <v>9.0818999999999992</v>
      </c>
      <c r="U91">
        <v>19593.009999999998</v>
      </c>
      <c r="V91">
        <v>3.6120999999999999</v>
      </c>
      <c r="W91">
        <v>108.099</v>
      </c>
      <c r="X91">
        <v>1724.93</v>
      </c>
      <c r="Y91">
        <v>20.6021</v>
      </c>
      <c r="Z91">
        <v>4.5682</v>
      </c>
      <c r="AA91">
        <v>1.9836</v>
      </c>
      <c r="AB91">
        <v>69.162000000000006</v>
      </c>
      <c r="AC91">
        <v>1.4791000000000001</v>
      </c>
      <c r="AD91">
        <v>37.402999999999999</v>
      </c>
      <c r="AE91">
        <v>19.4939</v>
      </c>
    </row>
    <row r="92" spans="1:31" x14ac:dyDescent="0.3">
      <c r="A92" s="49">
        <v>46105</v>
      </c>
      <c r="B92" s="50">
        <v>1</v>
      </c>
      <c r="C92" s="51">
        <v>1.1572</v>
      </c>
      <c r="D92" s="51">
        <v>183.91</v>
      </c>
      <c r="E92" s="51">
        <v>24.477</v>
      </c>
      <c r="F92" s="52">
        <v>7.4710999999999999</v>
      </c>
      <c r="G92" s="51">
        <v>0.86541000000000001</v>
      </c>
      <c r="H92" s="51">
        <v>389.88</v>
      </c>
      <c r="I92" s="51">
        <v>4.2743000000000002</v>
      </c>
      <c r="J92" s="51">
        <v>5.0951000000000004</v>
      </c>
      <c r="K92" s="51">
        <v>10.8238</v>
      </c>
      <c r="L92" s="51">
        <v>0.91449999999999998</v>
      </c>
      <c r="M92" s="51">
        <v>144</v>
      </c>
      <c r="N92" s="52">
        <v>11.230499999999999</v>
      </c>
      <c r="O92" s="51">
        <v>51.319299999999998</v>
      </c>
      <c r="P92" s="51">
        <v>1.6652</v>
      </c>
      <c r="Q92" s="52">
        <v>6.0949</v>
      </c>
      <c r="R92" s="51">
        <v>1.591</v>
      </c>
      <c r="S92" s="51">
        <v>7.9770000000000003</v>
      </c>
      <c r="T92" s="53">
        <v>9.0574999999999992</v>
      </c>
      <c r="U92">
        <v>19545.8</v>
      </c>
      <c r="V92">
        <v>3.6213000000000002</v>
      </c>
      <c r="W92">
        <v>108.59699999999999</v>
      </c>
      <c r="X92">
        <v>1734.48</v>
      </c>
      <c r="Y92">
        <v>20.697399999999998</v>
      </c>
      <c r="Z92">
        <v>4.5785</v>
      </c>
      <c r="AA92">
        <v>1.9895</v>
      </c>
      <c r="AB92">
        <v>69.394999999999996</v>
      </c>
      <c r="AC92">
        <v>1.4819</v>
      </c>
      <c r="AD92">
        <v>37.793999999999997</v>
      </c>
      <c r="AE92">
        <v>19.790299999999998</v>
      </c>
    </row>
    <row r="93" spans="1:31" x14ac:dyDescent="0.3">
      <c r="A93" s="49">
        <v>46106</v>
      </c>
      <c r="B93" s="50">
        <v>1</v>
      </c>
      <c r="C93" s="51">
        <v>1.1592</v>
      </c>
      <c r="D93" s="51">
        <v>184.27</v>
      </c>
      <c r="E93" s="51">
        <v>24.437000000000001</v>
      </c>
      <c r="F93" s="52">
        <v>7.4717000000000002</v>
      </c>
      <c r="G93" s="51">
        <v>0.86558000000000002</v>
      </c>
      <c r="H93" s="51">
        <v>389.18</v>
      </c>
      <c r="I93" s="51">
        <v>4.2717999999999998</v>
      </c>
      <c r="J93" s="51">
        <v>5.0946999999999996</v>
      </c>
      <c r="K93" s="51">
        <v>10.7715</v>
      </c>
      <c r="L93" s="51">
        <v>0.9153</v>
      </c>
      <c r="M93" s="51">
        <v>143.4</v>
      </c>
      <c r="N93" s="52">
        <v>11.285500000000001</v>
      </c>
      <c r="O93" s="51">
        <v>51.418799999999997</v>
      </c>
      <c r="P93" s="51">
        <v>1.6647000000000001</v>
      </c>
      <c r="Q93" s="52">
        <v>6.0660999999999996</v>
      </c>
      <c r="R93" s="51">
        <v>1.5976999999999999</v>
      </c>
      <c r="S93" s="51">
        <v>7.9978999999999996</v>
      </c>
      <c r="T93" s="53">
        <v>9.0637000000000008</v>
      </c>
      <c r="U93">
        <v>19541.91</v>
      </c>
      <c r="V93">
        <v>3.6185999999999998</v>
      </c>
      <c r="W93">
        <v>108.90049999999999</v>
      </c>
      <c r="X93">
        <v>1735.94</v>
      </c>
      <c r="Y93">
        <v>20.593599999999999</v>
      </c>
      <c r="Z93">
        <v>4.5961999999999996</v>
      </c>
      <c r="AA93">
        <v>1.9921</v>
      </c>
      <c r="AB93">
        <v>69.626000000000005</v>
      </c>
      <c r="AC93">
        <v>1.4829000000000001</v>
      </c>
      <c r="AD93">
        <v>37.777999999999999</v>
      </c>
      <c r="AE93">
        <v>19.606100000000001</v>
      </c>
    </row>
    <row r="94" spans="1:31" x14ac:dyDescent="0.3">
      <c r="A94" s="49">
        <v>46107</v>
      </c>
      <c r="B94" s="50">
        <v>1</v>
      </c>
      <c r="C94" s="51">
        <v>1.1538999999999999</v>
      </c>
      <c r="D94" s="51">
        <v>184.19</v>
      </c>
      <c r="E94" s="51">
        <v>24.478000000000002</v>
      </c>
      <c r="F94" s="52">
        <v>7.4720000000000004</v>
      </c>
      <c r="G94" s="51">
        <v>0.86514999999999997</v>
      </c>
      <c r="H94" s="51">
        <v>388.35</v>
      </c>
      <c r="I94" s="51">
        <v>4.2743000000000002</v>
      </c>
      <c r="J94" s="51">
        <v>5.0972999999999997</v>
      </c>
      <c r="K94" s="51">
        <v>10.8405</v>
      </c>
      <c r="L94" s="51">
        <v>0.91510000000000002</v>
      </c>
      <c r="M94" s="51">
        <v>143.4</v>
      </c>
      <c r="N94" s="52">
        <v>11.1265</v>
      </c>
      <c r="O94" s="51">
        <v>51.194600000000001</v>
      </c>
      <c r="P94" s="51">
        <v>1.6693</v>
      </c>
      <c r="Q94" s="52">
        <v>6.0425000000000004</v>
      </c>
      <c r="R94" s="51">
        <v>1.5964</v>
      </c>
      <c r="S94" s="51">
        <v>7.9737</v>
      </c>
      <c r="T94" s="53">
        <v>9.0281000000000002</v>
      </c>
      <c r="U94">
        <v>19521.330000000002</v>
      </c>
      <c r="V94">
        <v>3.6099000000000001</v>
      </c>
      <c r="W94">
        <v>108.6045</v>
      </c>
      <c r="X94">
        <v>1738.14</v>
      </c>
      <c r="Y94">
        <v>20.560300000000002</v>
      </c>
      <c r="Z94">
        <v>4.6086999999999998</v>
      </c>
      <c r="AA94">
        <v>1.9958</v>
      </c>
      <c r="AB94">
        <v>69.481999999999999</v>
      </c>
      <c r="AC94">
        <v>1.4821</v>
      </c>
      <c r="AD94">
        <v>37.963000000000001</v>
      </c>
      <c r="AE94">
        <v>19.6829</v>
      </c>
    </row>
    <row r="95" spans="1:31" x14ac:dyDescent="0.3">
      <c r="A95" s="48"/>
    </row>
    <row r="96" spans="1:31" x14ac:dyDescent="0.3">
      <c r="A96" s="48"/>
    </row>
    <row r="97" spans="1:5" x14ac:dyDescent="0.3">
      <c r="A97" s="48"/>
    </row>
    <row r="98" spans="1:5" x14ac:dyDescent="0.3">
      <c r="A98" s="48"/>
    </row>
    <row r="100" spans="1:5" ht="15.6" x14ac:dyDescent="0.3">
      <c r="A100" s="46" t="s">
        <v>68</v>
      </c>
      <c r="B100" s="46"/>
      <c r="C100" s="46"/>
      <c r="D100" s="46"/>
      <c r="E100" s="46"/>
    </row>
    <row r="101" spans="1:5" x14ac:dyDescent="0.3">
      <c r="A101" s="5" t="s">
        <v>69</v>
      </c>
      <c r="B101" s="5" t="s">
        <v>70</v>
      </c>
      <c r="C101" s="5" t="s">
        <v>71</v>
      </c>
      <c r="D101" s="5" t="s">
        <v>72</v>
      </c>
      <c r="E101" s="5" t="s">
        <v>73</v>
      </c>
    </row>
    <row r="102" spans="1:5" x14ac:dyDescent="0.3">
      <c r="A102" s="14" t="s">
        <v>9</v>
      </c>
      <c r="B102" s="14" t="s">
        <v>74</v>
      </c>
      <c r="C102" s="13">
        <f>IFERROR(INDEX($B$5:$AE$94, 63, MATCH(A102, $B$4:$AE$4,0)),"")</f>
        <v>1</v>
      </c>
      <c r="D102" s="15">
        <f>$A$94</f>
        <v>46107</v>
      </c>
      <c r="E102" s="16" t="s">
        <v>45</v>
      </c>
    </row>
    <row r="103" spans="1:5" x14ac:dyDescent="0.3">
      <c r="A103" s="14" t="s">
        <v>13</v>
      </c>
      <c r="B103" s="14" t="s">
        <v>75</v>
      </c>
      <c r="C103" s="13">
        <f>IFERROR(INDEX($B$5:$AE$94, 63, MATCH(A103, $B$4:$AE$4,0)),"")</f>
        <v>1.1826000000000001</v>
      </c>
      <c r="D103" s="17">
        <f>$A$94</f>
        <v>46107</v>
      </c>
      <c r="E103" s="16" t="s">
        <v>45</v>
      </c>
    </row>
    <row r="104" spans="1:5" x14ac:dyDescent="0.3">
      <c r="A104" s="14" t="s">
        <v>35</v>
      </c>
      <c r="B104" s="14" t="s">
        <v>76</v>
      </c>
      <c r="C104" s="13">
        <f>IFERROR(INDEX($B$5:$AE$94, 63, MATCH(A104, $B$4:$AE$4,0)),"")</f>
        <v>181.06</v>
      </c>
      <c r="D104" s="17">
        <f t="shared" ref="D104:D131" si="0">$A$94</f>
        <v>46107</v>
      </c>
      <c r="E104" s="16" t="s">
        <v>45</v>
      </c>
    </row>
    <row r="105" spans="1:5" x14ac:dyDescent="0.3">
      <c r="A105" s="14" t="s">
        <v>49</v>
      </c>
      <c r="B105" s="14" t="s">
        <v>77</v>
      </c>
      <c r="C105" s="13">
        <f>IFERROR(INDEX($B$5:$AE$94, 63, MATCH(A105, $B$4:$AE$4,0)),"")</f>
        <v>24.276</v>
      </c>
      <c r="D105" s="17">
        <f t="shared" si="0"/>
        <v>46107</v>
      </c>
      <c r="E105" s="16" t="s">
        <v>45</v>
      </c>
    </row>
    <row r="106" spans="1:5" x14ac:dyDescent="0.3">
      <c r="A106" s="14" t="s">
        <v>50</v>
      </c>
      <c r="B106" s="14" t="s">
        <v>78</v>
      </c>
      <c r="C106" s="13">
        <f>IFERROR(INDEX($B$5:$AE$94, 63, MATCH(A106, $B$4:$AE$4,0)),"")</f>
        <v>7.4706000000000001</v>
      </c>
      <c r="D106" s="17">
        <f t="shared" si="0"/>
        <v>46107</v>
      </c>
      <c r="E106" s="16" t="s">
        <v>45</v>
      </c>
    </row>
    <row r="107" spans="1:5" x14ac:dyDescent="0.3">
      <c r="A107" s="14" t="s">
        <v>34</v>
      </c>
      <c r="B107" s="14" t="s">
        <v>79</v>
      </c>
      <c r="C107" s="13">
        <f>IFERROR(INDEX($B$5:$AE$94, 63, MATCH(A107, $B$4:$AE$4,0)),"")</f>
        <v>0.87329999999999997</v>
      </c>
      <c r="D107" s="17">
        <f t="shared" si="0"/>
        <v>46107</v>
      </c>
      <c r="E107" s="16" t="s">
        <v>45</v>
      </c>
    </row>
    <row r="108" spans="1:5" x14ac:dyDescent="0.3">
      <c r="A108" s="14" t="s">
        <v>51</v>
      </c>
      <c r="B108" s="14" t="s">
        <v>80</v>
      </c>
      <c r="C108" s="13">
        <f>IFERROR(INDEX($B$5:$AE$94, 63, MATCH(A108, $B$4:$AE$4,0)),"")</f>
        <v>378.43</v>
      </c>
      <c r="D108" s="17">
        <f t="shared" si="0"/>
        <v>46107</v>
      </c>
      <c r="E108" s="16" t="s">
        <v>45</v>
      </c>
    </row>
    <row r="109" spans="1:5" x14ac:dyDescent="0.3">
      <c r="A109" s="14" t="s">
        <v>42</v>
      </c>
      <c r="B109" s="14" t="s">
        <v>81</v>
      </c>
      <c r="C109" s="13">
        <f>IFERROR(INDEX($B$5:$AE$94, 63, MATCH(A109, $B$4:$AE$4,0)),"")</f>
        <v>4.2138</v>
      </c>
      <c r="D109" s="17">
        <f t="shared" si="0"/>
        <v>46107</v>
      </c>
      <c r="E109" s="16" t="s">
        <v>45</v>
      </c>
    </row>
    <row r="110" spans="1:5" x14ac:dyDescent="0.3">
      <c r="A110" s="14" t="s">
        <v>52</v>
      </c>
      <c r="B110" s="14" t="s">
        <v>82</v>
      </c>
      <c r="C110" s="13">
        <f>IFERROR(INDEX($B$5:$AE$94, 63, MATCH(A110, $B$4:$AE$4,0)),"")</f>
        <v>5.0967000000000002</v>
      </c>
      <c r="D110" s="17">
        <f t="shared" si="0"/>
        <v>46107</v>
      </c>
      <c r="E110" s="16" t="s">
        <v>45</v>
      </c>
    </row>
    <row r="111" spans="1:5" x14ac:dyDescent="0.3">
      <c r="A111" s="14" t="s">
        <v>40</v>
      </c>
      <c r="B111" s="14" t="s">
        <v>83</v>
      </c>
      <c r="C111" s="13">
        <f>IFERROR(INDEX($B$5:$AE$94, 63, MATCH(A111, $B$4:$AE$4,0)),"")</f>
        <v>10.648</v>
      </c>
      <c r="D111" s="17">
        <f t="shared" si="0"/>
        <v>46107</v>
      </c>
      <c r="E111" s="16" t="s">
        <v>45</v>
      </c>
    </row>
    <row r="112" spans="1:5" x14ac:dyDescent="0.3">
      <c r="A112" s="14" t="s">
        <v>36</v>
      </c>
      <c r="B112" s="14" t="s">
        <v>84</v>
      </c>
      <c r="C112" s="13">
        <f>IFERROR(INDEX($B$5:$AE$94, 63, MATCH(A112, $B$4:$AE$4,0)),"")</f>
        <v>0.91159999999999997</v>
      </c>
      <c r="D112" s="17">
        <f t="shared" si="0"/>
        <v>46107</v>
      </c>
      <c r="E112" s="16" t="s">
        <v>45</v>
      </c>
    </row>
    <row r="113" spans="1:5" x14ac:dyDescent="0.3">
      <c r="A113" s="14" t="s">
        <v>53</v>
      </c>
      <c r="B113" s="14" t="s">
        <v>85</v>
      </c>
      <c r="C113" s="13">
        <f>IFERROR(INDEX($B$5:$AE$94, 63, MATCH(A113, $B$4:$AE$4,0)),"")</f>
        <v>145</v>
      </c>
      <c r="D113" s="17">
        <f t="shared" si="0"/>
        <v>46107</v>
      </c>
      <c r="E113" s="16" t="s">
        <v>45</v>
      </c>
    </row>
    <row r="114" spans="1:5" x14ac:dyDescent="0.3">
      <c r="A114" s="14" t="s">
        <v>41</v>
      </c>
      <c r="B114" s="14" t="s">
        <v>86</v>
      </c>
      <c r="C114" s="13">
        <f>IFERROR(INDEX($B$5:$AE$94, 63, MATCH(A114, $B$4:$AE$4,0)),"")</f>
        <v>11.281499999999999</v>
      </c>
      <c r="D114" s="17">
        <f t="shared" si="0"/>
        <v>46107</v>
      </c>
      <c r="E114" s="16" t="s">
        <v>45</v>
      </c>
    </row>
    <row r="115" spans="1:5" x14ac:dyDescent="0.3">
      <c r="A115" s="14" t="s">
        <v>54</v>
      </c>
      <c r="B115" s="14" t="s">
        <v>87</v>
      </c>
      <c r="C115" s="13">
        <f>IFERROR(INDEX($B$5:$AE$94, 63, MATCH(A115, $B$4:$AE$4,0)),"")</f>
        <v>51.711399999999998</v>
      </c>
      <c r="D115" s="17">
        <f t="shared" si="0"/>
        <v>46107</v>
      </c>
      <c r="E115" s="16" t="s">
        <v>45</v>
      </c>
    </row>
    <row r="116" spans="1:5" x14ac:dyDescent="0.3">
      <c r="A116" s="14" t="s">
        <v>38</v>
      </c>
      <c r="B116" s="14" t="s">
        <v>88</v>
      </c>
      <c r="C116" s="13">
        <f>IFERROR(INDEX($B$5:$AE$94, 63, MATCH(A116, $B$4:$AE$4,0)),"")</f>
        <v>1.6776</v>
      </c>
      <c r="D116" s="17">
        <f t="shared" si="0"/>
        <v>46107</v>
      </c>
      <c r="E116" s="16" t="s">
        <v>45</v>
      </c>
    </row>
    <row r="117" spans="1:5" x14ac:dyDescent="0.3">
      <c r="A117" s="14" t="s">
        <v>55</v>
      </c>
      <c r="B117" s="14" t="s">
        <v>89</v>
      </c>
      <c r="C117" s="13">
        <f>IFERROR(INDEX($B$5:$AE$94, 63, MATCH(A117, $B$4:$AE$4,0)),"")</f>
        <v>6.1787999999999998</v>
      </c>
      <c r="D117" s="17">
        <f t="shared" si="0"/>
        <v>46107</v>
      </c>
      <c r="E117" s="16" t="s">
        <v>45</v>
      </c>
    </row>
    <row r="118" spans="1:5" x14ac:dyDescent="0.3">
      <c r="A118" s="14" t="s">
        <v>37</v>
      </c>
      <c r="B118" s="14" t="s">
        <v>90</v>
      </c>
      <c r="C118" s="13">
        <f>IFERROR(INDEX($B$5:$AE$94, 63, MATCH(A118, $B$4:$AE$4,0)),"")</f>
        <v>1.6149</v>
      </c>
      <c r="D118" s="17">
        <f t="shared" si="0"/>
        <v>46107</v>
      </c>
      <c r="E118" s="16" t="s">
        <v>45</v>
      </c>
    </row>
    <row r="119" spans="1:5" x14ac:dyDescent="0.3">
      <c r="A119" s="14" t="s">
        <v>39</v>
      </c>
      <c r="B119" s="14" t="s">
        <v>91</v>
      </c>
      <c r="C119" s="13">
        <f>IFERROR(INDEX($B$5:$AE$94, 63, MATCH(A119, $B$4:$AE$4,0)),"")</f>
        <v>8.1701999999999995</v>
      </c>
      <c r="D119" s="17">
        <f t="shared" si="0"/>
        <v>46107</v>
      </c>
      <c r="E119" s="16" t="s">
        <v>45</v>
      </c>
    </row>
    <row r="120" spans="1:5" x14ac:dyDescent="0.3">
      <c r="A120" s="14" t="s">
        <v>56</v>
      </c>
      <c r="B120" s="14" t="s">
        <v>92</v>
      </c>
      <c r="C120" s="13">
        <f>IFERROR(INDEX($B$5:$AE$94, 63, MATCH(A120, $B$4:$AE$4,0)),"")</f>
        <v>9.2428000000000008</v>
      </c>
      <c r="D120" s="17">
        <f t="shared" si="0"/>
        <v>46107</v>
      </c>
      <c r="E120" s="16" t="s">
        <v>45</v>
      </c>
    </row>
    <row r="121" spans="1:5" x14ac:dyDescent="0.3">
      <c r="A121" s="14" t="s">
        <v>57</v>
      </c>
      <c r="B121" s="14" t="s">
        <v>93</v>
      </c>
      <c r="C121" s="13">
        <f>IFERROR(INDEX($B$5:$AE$94, 63, MATCH(A121, $B$4:$AE$4,0)),"")</f>
        <v>19901.98</v>
      </c>
      <c r="D121" s="17">
        <f t="shared" si="0"/>
        <v>46107</v>
      </c>
      <c r="E121" s="16" t="s">
        <v>45</v>
      </c>
    </row>
    <row r="122" spans="1:5" x14ac:dyDescent="0.3">
      <c r="A122" s="14" t="s">
        <v>58</v>
      </c>
      <c r="B122" s="14" t="s">
        <v>94</v>
      </c>
      <c r="C122" s="13">
        <f>IFERROR(INDEX($B$5:$AE$94, 63, MATCH(A122, $B$4:$AE$4,0)),"")</f>
        <v>3.6720000000000002</v>
      </c>
      <c r="D122" s="17">
        <f t="shared" si="0"/>
        <v>46107</v>
      </c>
      <c r="E122" s="16" t="s">
        <v>45</v>
      </c>
    </row>
    <row r="123" spans="1:5" x14ac:dyDescent="0.3">
      <c r="A123" s="14" t="s">
        <v>59</v>
      </c>
      <c r="B123" s="14" t="s">
        <v>95</v>
      </c>
      <c r="C123" s="13">
        <f>IFERROR(INDEX($B$5:$AE$94, 63, MATCH(A123, $B$4:$AE$4,0)),"")</f>
        <v>107.2565</v>
      </c>
      <c r="D123" s="17">
        <f t="shared" si="0"/>
        <v>46107</v>
      </c>
      <c r="E123" s="16" t="s">
        <v>45</v>
      </c>
    </row>
    <row r="124" spans="1:5" x14ac:dyDescent="0.3">
      <c r="A124" s="14" t="s">
        <v>60</v>
      </c>
      <c r="B124" s="14" t="s">
        <v>96</v>
      </c>
      <c r="C124" s="13">
        <f>IFERROR(INDEX($B$5:$AE$94, 63, MATCH(A124, $B$4:$AE$4,0)),"")</f>
        <v>1709.83</v>
      </c>
      <c r="D124" s="17">
        <f t="shared" si="0"/>
        <v>46107</v>
      </c>
      <c r="E124" s="16" t="s">
        <v>45</v>
      </c>
    </row>
    <row r="125" spans="1:5" x14ac:dyDescent="0.3">
      <c r="A125" s="14" t="s">
        <v>61</v>
      </c>
      <c r="B125" s="14" t="s">
        <v>97</v>
      </c>
      <c r="C125" s="13">
        <f>IFERROR(INDEX($B$5:$AE$94, 63, MATCH(A125, $B$4:$AE$4,0)),"")</f>
        <v>20.357199999999999</v>
      </c>
      <c r="D125" s="17">
        <f t="shared" si="0"/>
        <v>46107</v>
      </c>
      <c r="E125" s="16" t="s">
        <v>45</v>
      </c>
    </row>
    <row r="126" spans="1:5" x14ac:dyDescent="0.3">
      <c r="A126" s="14" t="s">
        <v>62</v>
      </c>
      <c r="B126" s="14" t="s">
        <v>98</v>
      </c>
      <c r="C126" s="13">
        <f>IFERROR(INDEX($B$5:$AE$94, 63, MATCH(A126, $B$4:$AE$4,0)),"")</f>
        <v>4.6120999999999999</v>
      </c>
      <c r="D126" s="17">
        <f t="shared" si="0"/>
        <v>46107</v>
      </c>
      <c r="E126" s="16" t="s">
        <v>45</v>
      </c>
    </row>
    <row r="127" spans="1:5" x14ac:dyDescent="0.3">
      <c r="A127" s="14" t="s">
        <v>63</v>
      </c>
      <c r="B127" s="14" t="s">
        <v>99</v>
      </c>
      <c r="C127" s="13">
        <f>IFERROR(INDEX($B$5:$AE$94, 63, MATCH(A127, $B$4:$AE$4,0)),"")</f>
        <v>1.9622999999999999</v>
      </c>
      <c r="D127" s="17">
        <f t="shared" si="0"/>
        <v>46107</v>
      </c>
      <c r="E127" s="16" t="s">
        <v>45</v>
      </c>
    </row>
    <row r="128" spans="1:5" x14ac:dyDescent="0.3">
      <c r="A128" s="14" t="s">
        <v>64</v>
      </c>
      <c r="B128" s="14" t="s">
        <v>100</v>
      </c>
      <c r="C128" s="13">
        <f>IFERROR(INDEX($B$5:$AE$94, 63, MATCH(A128, $B$4:$AE$4,0)),"")</f>
        <v>68.394999999999996</v>
      </c>
      <c r="D128" s="17">
        <f t="shared" si="0"/>
        <v>46107</v>
      </c>
      <c r="E128" s="16" t="s">
        <v>45</v>
      </c>
    </row>
    <row r="129" spans="1:7" x14ac:dyDescent="0.3">
      <c r="A129" s="14" t="s">
        <v>65</v>
      </c>
      <c r="B129" s="14" t="s">
        <v>101</v>
      </c>
      <c r="C129" s="13">
        <f>IFERROR(INDEX($B$5:$AE$94, 63, MATCH(A129, $B$4:$AE$4,0)),"")</f>
        <v>1.4945999999999999</v>
      </c>
      <c r="D129" s="17">
        <f t="shared" si="0"/>
        <v>46107</v>
      </c>
      <c r="E129" s="16" t="s">
        <v>45</v>
      </c>
    </row>
    <row r="130" spans="1:7" x14ac:dyDescent="0.3">
      <c r="A130" s="14" t="s">
        <v>66</v>
      </c>
      <c r="B130" s="14" t="s">
        <v>102</v>
      </c>
      <c r="C130" s="13">
        <f>IFERROR(INDEX($B$5:$AE$94, 63, MATCH(A130, $B$4:$AE$4,0)),"")</f>
        <v>37.021000000000001</v>
      </c>
      <c r="D130" s="17">
        <f t="shared" si="0"/>
        <v>46107</v>
      </c>
      <c r="E130" s="16" t="s">
        <v>45</v>
      </c>
    </row>
    <row r="131" spans="1:7" x14ac:dyDescent="0.3">
      <c r="A131" s="14" t="s">
        <v>67</v>
      </c>
      <c r="B131" s="14" t="s">
        <v>103</v>
      </c>
      <c r="C131" s="13">
        <f>IFERROR(INDEX($B$5:$AE$94, 63, MATCH(A131, $B$4:$AE$4,0)),"")</f>
        <v>19.032</v>
      </c>
      <c r="D131" s="17">
        <f t="shared" si="0"/>
        <v>46107</v>
      </c>
      <c r="E131" s="16" t="s">
        <v>45</v>
      </c>
    </row>
    <row r="135" spans="1:7" ht="15.6" x14ac:dyDescent="0.3">
      <c r="A135" s="44" t="s">
        <v>104</v>
      </c>
      <c r="B135" s="30"/>
      <c r="C135" s="30"/>
      <c r="D135" s="30"/>
    </row>
    <row r="136" spans="1:7" x14ac:dyDescent="0.3">
      <c r="A136" s="5" t="s">
        <v>69</v>
      </c>
      <c r="B136" s="5" t="s">
        <v>105</v>
      </c>
      <c r="C136" s="5" t="s">
        <v>106</v>
      </c>
      <c r="D136" s="5" t="s">
        <v>107</v>
      </c>
    </row>
    <row r="137" spans="1:7" x14ac:dyDescent="0.3">
      <c r="A137" s="8" t="s">
        <v>13</v>
      </c>
      <c r="B137" s="13">
        <f>IFERROR(INDEX($B$5:$AE$94, 90, MATCH(A137, $B$4:$AE$4,0)),"")</f>
        <v>1.1538999999999999</v>
      </c>
      <c r="C137" s="13">
        <f>IFERROR(INDEX($B$5:$AE$94, 83, MATCH(A137, $B$4:$AE$4,0)),"")</f>
        <v>1.1531</v>
      </c>
      <c r="D137" s="9">
        <f t="shared" ref="D137:D146" si="1">IFERROR(B137/C137-1,"")</f>
        <v>6.9378197901293071E-4</v>
      </c>
      <c r="F137" s="18" t="s">
        <v>108</v>
      </c>
      <c r="G137" s="19">
        <f>Data!A94</f>
        <v>46107</v>
      </c>
    </row>
    <row r="138" spans="1:7" x14ac:dyDescent="0.3">
      <c r="A138" s="8" t="s">
        <v>34</v>
      </c>
      <c r="B138" s="13">
        <f>IFERROR(INDEX($B$5:$AE$94, 90, MATCH(A138, $B$4:$AE$4,0)),"")</f>
        <v>0.86514999999999997</v>
      </c>
      <c r="C138" s="13">
        <f t="shared" ref="C138:C146" si="2">IFERROR(INDEX($B$5:$AE$94, 83, MATCH(A138, $B$4:$AE$4,0)),"")</f>
        <v>0.86429999999999996</v>
      </c>
      <c r="D138" s="9">
        <f t="shared" si="1"/>
        <v>9.8345481892869735E-4</v>
      </c>
      <c r="F138" s="18" t="s">
        <v>109</v>
      </c>
      <c r="G138" s="19">
        <f>Data!A87</f>
        <v>46098</v>
      </c>
    </row>
    <row r="139" spans="1:7" x14ac:dyDescent="0.3">
      <c r="A139" s="8" t="s">
        <v>35</v>
      </c>
      <c r="B139" s="13">
        <f>IFERROR(INDEX($B$5:$AE$94, 90, MATCH(A139, $B$4:$AE$4,0)),"")</f>
        <v>184.19</v>
      </c>
      <c r="C139" s="13">
        <f t="shared" si="2"/>
        <v>183.29</v>
      </c>
      <c r="D139" s="9">
        <f t="shared" si="1"/>
        <v>4.9102515139942682E-3</v>
      </c>
    </row>
    <row r="140" spans="1:7" x14ac:dyDescent="0.3">
      <c r="A140" s="8" t="s">
        <v>36</v>
      </c>
      <c r="B140" s="13">
        <f>IFERROR(INDEX($B$5:$AE$94, 90, MATCH(A140, $B$4:$AE$4,0)),"")</f>
        <v>0.91510000000000002</v>
      </c>
      <c r="C140" s="13">
        <f t="shared" si="2"/>
        <v>0.90680000000000005</v>
      </c>
      <c r="D140" s="9">
        <f t="shared" si="1"/>
        <v>9.153065725628462E-3</v>
      </c>
    </row>
    <row r="141" spans="1:7" x14ac:dyDescent="0.3">
      <c r="A141" s="8" t="s">
        <v>37</v>
      </c>
      <c r="B141" s="13">
        <f>IFERROR(INDEX($B$5:$AE$94, 90, MATCH(A141, $B$4:$AE$4,0)),"")</f>
        <v>1.5964</v>
      </c>
      <c r="C141" s="13">
        <f t="shared" si="2"/>
        <v>1.5804</v>
      </c>
      <c r="D141" s="9">
        <f t="shared" si="1"/>
        <v>1.0124019235636661E-2</v>
      </c>
    </row>
    <row r="142" spans="1:7" x14ac:dyDescent="0.3">
      <c r="A142" s="8" t="s">
        <v>38</v>
      </c>
      <c r="B142" s="13">
        <f>IFERROR(INDEX($B$5:$AE$94, 90, MATCH(A142, $B$4:$AE$4,0)),"")</f>
        <v>1.6693</v>
      </c>
      <c r="C142" s="13">
        <f t="shared" si="2"/>
        <v>1.6227</v>
      </c>
      <c r="D142" s="9">
        <f t="shared" si="1"/>
        <v>2.8717569482960448E-2</v>
      </c>
    </row>
    <row r="143" spans="1:7" x14ac:dyDescent="0.3">
      <c r="A143" s="8" t="s">
        <v>39</v>
      </c>
      <c r="B143" s="13">
        <f>IFERROR(INDEX($B$5:$AE$94, 90, MATCH(A143, $B$4:$AE$4,0)),"")</f>
        <v>7.9737</v>
      </c>
      <c r="C143" s="13">
        <f t="shared" si="2"/>
        <v>7.9412000000000003</v>
      </c>
      <c r="D143" s="9">
        <f t="shared" si="1"/>
        <v>4.0925804664282417E-3</v>
      </c>
    </row>
    <row r="144" spans="1:7" x14ac:dyDescent="0.3">
      <c r="A144" s="8" t="s">
        <v>40</v>
      </c>
      <c r="B144" s="13">
        <f>IFERROR(INDEX($B$5:$AE$94, 90, MATCH(A144, $B$4:$AE$4,0)),"")</f>
        <v>10.8405</v>
      </c>
      <c r="C144" s="13">
        <f t="shared" si="2"/>
        <v>10.705500000000001</v>
      </c>
      <c r="D144" s="9">
        <f t="shared" si="1"/>
        <v>1.261034047919285E-2</v>
      </c>
    </row>
    <row r="145" spans="1:4" x14ac:dyDescent="0.3">
      <c r="A145" s="8" t="s">
        <v>41</v>
      </c>
      <c r="B145" s="13">
        <f>IFERROR(INDEX($B$5:$AE$94, 90, MATCH(A145, $B$4:$AE$4,0)),"")</f>
        <v>11.1265</v>
      </c>
      <c r="C145" s="13">
        <f t="shared" si="2"/>
        <v>11.073</v>
      </c>
      <c r="D145" s="9">
        <f t="shared" si="1"/>
        <v>4.8315722929648253E-3</v>
      </c>
    </row>
    <row r="146" spans="1:4" x14ac:dyDescent="0.3">
      <c r="A146" s="8" t="s">
        <v>42</v>
      </c>
      <c r="B146" s="13">
        <f>IFERROR(INDEX($B$5:$AE$94, 90, MATCH(A146, $B$4:$AE$4,0)),"")</f>
        <v>4.2743000000000002</v>
      </c>
      <c r="C146" s="13">
        <f t="shared" si="2"/>
        <v>4.2592999999999996</v>
      </c>
      <c r="D146" s="9">
        <f t="shared" si="1"/>
        <v>3.5217054445566554E-3</v>
      </c>
    </row>
  </sheetData>
  <mergeCells count="4">
    <mergeCell ref="A2:K2"/>
    <mergeCell ref="A135:D135"/>
    <mergeCell ref="A100:E100"/>
    <mergeCell ref="A1:K1"/>
  </mergeCells>
  <conditionalFormatting sqref="D137:D147">
    <cfRule type="cellIs" dxfId="8" priority="1" operator="greaterThan">
      <formula>0</formula>
    </cfRule>
    <cfRule type="cellIs" dxfId="7" priority="2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31"/>
  <sheetViews>
    <sheetView showGridLines="0" workbookViewId="0">
      <selection activeCell="B7" sqref="B7"/>
    </sheetView>
  </sheetViews>
  <sheetFormatPr defaultRowHeight="14.4" x14ac:dyDescent="0.3"/>
  <cols>
    <col min="1" max="1" width="15.21875" customWidth="1"/>
    <col min="2" max="2" width="28" customWidth="1"/>
    <col min="3" max="3" width="18" customWidth="1"/>
  </cols>
  <sheetData>
    <row r="1" spans="1:5" x14ac:dyDescent="0.3">
      <c r="A1" s="61" t="s">
        <v>110</v>
      </c>
      <c r="B1" s="62" t="s">
        <v>70</v>
      </c>
      <c r="C1" s="63" t="s">
        <v>111</v>
      </c>
    </row>
    <row r="2" spans="1:5" x14ac:dyDescent="0.3">
      <c r="A2" s="59" t="s">
        <v>9</v>
      </c>
      <c r="B2" s="14" t="s">
        <v>74</v>
      </c>
      <c r="C2" s="60" t="s">
        <v>112</v>
      </c>
      <c r="E2" s="11" t="s">
        <v>113</v>
      </c>
    </row>
    <row r="3" spans="1:5" x14ac:dyDescent="0.3">
      <c r="A3" s="59" t="s">
        <v>13</v>
      </c>
      <c r="B3" s="14" t="s">
        <v>75</v>
      </c>
      <c r="C3" s="60" t="s">
        <v>112</v>
      </c>
      <c r="E3" s="20" t="s">
        <v>114</v>
      </c>
    </row>
    <row r="4" spans="1:5" x14ac:dyDescent="0.3">
      <c r="A4" s="59" t="s">
        <v>35</v>
      </c>
      <c r="B4" s="14" t="s">
        <v>76</v>
      </c>
      <c r="C4" s="60" t="s">
        <v>112</v>
      </c>
    </row>
    <row r="5" spans="1:5" x14ac:dyDescent="0.3">
      <c r="A5" s="59" t="s">
        <v>49</v>
      </c>
      <c r="B5" s="14" t="s">
        <v>77</v>
      </c>
      <c r="C5" s="60" t="s">
        <v>112</v>
      </c>
    </row>
    <row r="6" spans="1:5" x14ac:dyDescent="0.3">
      <c r="A6" s="59" t="s">
        <v>50</v>
      </c>
      <c r="B6" s="14" t="s">
        <v>78</v>
      </c>
      <c r="C6" s="60" t="s">
        <v>112</v>
      </c>
    </row>
    <row r="7" spans="1:5" x14ac:dyDescent="0.3">
      <c r="A7" s="59" t="s">
        <v>34</v>
      </c>
      <c r="B7" s="14" t="s">
        <v>79</v>
      </c>
      <c r="C7" s="60" t="s">
        <v>112</v>
      </c>
    </row>
    <row r="8" spans="1:5" x14ac:dyDescent="0.3">
      <c r="A8" s="59" t="s">
        <v>51</v>
      </c>
      <c r="B8" s="14" t="s">
        <v>80</v>
      </c>
      <c r="C8" s="60" t="s">
        <v>112</v>
      </c>
    </row>
    <row r="9" spans="1:5" x14ac:dyDescent="0.3">
      <c r="A9" s="59" t="s">
        <v>42</v>
      </c>
      <c r="B9" s="14" t="s">
        <v>81</v>
      </c>
      <c r="C9" s="60" t="s">
        <v>112</v>
      </c>
    </row>
    <row r="10" spans="1:5" x14ac:dyDescent="0.3">
      <c r="A10" s="59" t="s">
        <v>52</v>
      </c>
      <c r="B10" s="14" t="s">
        <v>82</v>
      </c>
      <c r="C10" s="60" t="s">
        <v>112</v>
      </c>
    </row>
    <row r="11" spans="1:5" x14ac:dyDescent="0.3">
      <c r="A11" s="59" t="s">
        <v>40</v>
      </c>
      <c r="B11" s="14" t="s">
        <v>83</v>
      </c>
      <c r="C11" s="60" t="s">
        <v>112</v>
      </c>
    </row>
    <row r="12" spans="1:5" x14ac:dyDescent="0.3">
      <c r="A12" s="59" t="s">
        <v>36</v>
      </c>
      <c r="B12" s="14" t="s">
        <v>84</v>
      </c>
      <c r="C12" s="60" t="s">
        <v>112</v>
      </c>
    </row>
    <row r="13" spans="1:5" x14ac:dyDescent="0.3">
      <c r="A13" s="59" t="s">
        <v>53</v>
      </c>
      <c r="B13" s="14" t="s">
        <v>85</v>
      </c>
      <c r="C13" s="60" t="s">
        <v>112</v>
      </c>
    </row>
    <row r="14" spans="1:5" x14ac:dyDescent="0.3">
      <c r="A14" s="59" t="s">
        <v>41</v>
      </c>
      <c r="B14" s="14" t="s">
        <v>86</v>
      </c>
      <c r="C14" s="60" t="s">
        <v>112</v>
      </c>
    </row>
    <row r="15" spans="1:5" x14ac:dyDescent="0.3">
      <c r="A15" s="59" t="s">
        <v>54</v>
      </c>
      <c r="B15" s="14" t="s">
        <v>87</v>
      </c>
      <c r="C15" s="60" t="s">
        <v>112</v>
      </c>
    </row>
    <row r="16" spans="1:5" x14ac:dyDescent="0.3">
      <c r="A16" s="59" t="s">
        <v>38</v>
      </c>
      <c r="B16" s="14" t="s">
        <v>88</v>
      </c>
      <c r="C16" s="60" t="s">
        <v>112</v>
      </c>
    </row>
    <row r="17" spans="1:3" x14ac:dyDescent="0.3">
      <c r="A17" s="59" t="s">
        <v>55</v>
      </c>
      <c r="B17" s="14" t="s">
        <v>89</v>
      </c>
      <c r="C17" s="60" t="s">
        <v>112</v>
      </c>
    </row>
    <row r="18" spans="1:3" x14ac:dyDescent="0.3">
      <c r="A18" s="59" t="s">
        <v>37</v>
      </c>
      <c r="B18" s="14" t="s">
        <v>90</v>
      </c>
      <c r="C18" s="60" t="s">
        <v>112</v>
      </c>
    </row>
    <row r="19" spans="1:3" x14ac:dyDescent="0.3">
      <c r="A19" s="59" t="s">
        <v>39</v>
      </c>
      <c r="B19" s="14" t="s">
        <v>91</v>
      </c>
      <c r="C19" s="60" t="s">
        <v>112</v>
      </c>
    </row>
    <row r="20" spans="1:3" x14ac:dyDescent="0.3">
      <c r="A20" s="59" t="s">
        <v>56</v>
      </c>
      <c r="B20" s="14" t="s">
        <v>92</v>
      </c>
      <c r="C20" s="60" t="s">
        <v>112</v>
      </c>
    </row>
    <row r="21" spans="1:3" x14ac:dyDescent="0.3">
      <c r="A21" s="59" t="s">
        <v>57</v>
      </c>
      <c r="B21" s="14" t="s">
        <v>93</v>
      </c>
      <c r="C21" s="60" t="s">
        <v>112</v>
      </c>
    </row>
    <row r="22" spans="1:3" x14ac:dyDescent="0.3">
      <c r="A22" s="59" t="s">
        <v>58</v>
      </c>
      <c r="B22" s="14" t="s">
        <v>94</v>
      </c>
      <c r="C22" s="60" t="s">
        <v>112</v>
      </c>
    </row>
    <row r="23" spans="1:3" x14ac:dyDescent="0.3">
      <c r="A23" s="59" t="s">
        <v>59</v>
      </c>
      <c r="B23" s="14" t="s">
        <v>95</v>
      </c>
      <c r="C23" s="60" t="s">
        <v>112</v>
      </c>
    </row>
    <row r="24" spans="1:3" x14ac:dyDescent="0.3">
      <c r="A24" s="59" t="s">
        <v>60</v>
      </c>
      <c r="B24" s="14" t="s">
        <v>96</v>
      </c>
      <c r="C24" s="60" t="s">
        <v>112</v>
      </c>
    </row>
    <row r="25" spans="1:3" x14ac:dyDescent="0.3">
      <c r="A25" s="59" t="s">
        <v>61</v>
      </c>
      <c r="B25" s="14" t="s">
        <v>97</v>
      </c>
      <c r="C25" s="60" t="s">
        <v>112</v>
      </c>
    </row>
    <row r="26" spans="1:3" x14ac:dyDescent="0.3">
      <c r="A26" s="59" t="s">
        <v>62</v>
      </c>
      <c r="B26" s="14" t="s">
        <v>98</v>
      </c>
      <c r="C26" s="60" t="s">
        <v>112</v>
      </c>
    </row>
    <row r="27" spans="1:3" x14ac:dyDescent="0.3">
      <c r="A27" s="59" t="s">
        <v>63</v>
      </c>
      <c r="B27" s="14" t="s">
        <v>99</v>
      </c>
      <c r="C27" s="60" t="s">
        <v>112</v>
      </c>
    </row>
    <row r="28" spans="1:3" x14ac:dyDescent="0.3">
      <c r="A28" s="59" t="s">
        <v>64</v>
      </c>
      <c r="B28" s="14" t="s">
        <v>100</v>
      </c>
      <c r="C28" s="60" t="s">
        <v>112</v>
      </c>
    </row>
    <row r="29" spans="1:3" x14ac:dyDescent="0.3">
      <c r="A29" s="59" t="s">
        <v>65</v>
      </c>
      <c r="B29" s="14" t="s">
        <v>101</v>
      </c>
      <c r="C29" s="60" t="s">
        <v>112</v>
      </c>
    </row>
    <row r="30" spans="1:3" x14ac:dyDescent="0.3">
      <c r="A30" s="59" t="s">
        <v>66</v>
      </c>
      <c r="B30" s="14" t="s">
        <v>102</v>
      </c>
      <c r="C30" s="60" t="s">
        <v>112</v>
      </c>
    </row>
    <row r="31" spans="1:3" x14ac:dyDescent="0.3">
      <c r="A31" s="64" t="s">
        <v>67</v>
      </c>
      <c r="B31" s="65" t="s">
        <v>103</v>
      </c>
      <c r="C31" s="66" t="s">
        <v>112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8"/>
  <sheetViews>
    <sheetView showGridLines="0" topLeftCell="A5" workbookViewId="0">
      <selection activeCell="B5" sqref="B5"/>
    </sheetView>
  </sheetViews>
  <sheetFormatPr defaultRowHeight="14.4" x14ac:dyDescent="0.3"/>
  <cols>
    <col min="1" max="1" width="45.109375" bestFit="1" customWidth="1"/>
    <col min="2" max="2" width="120" customWidth="1"/>
  </cols>
  <sheetData>
    <row r="1" spans="1:2" ht="30" customHeight="1" x14ac:dyDescent="0.3">
      <c r="A1" s="45" t="s">
        <v>115</v>
      </c>
      <c r="B1" s="30"/>
    </row>
    <row r="3" spans="1:2" ht="60" customHeight="1" x14ac:dyDescent="0.3">
      <c r="A3" s="21" t="s">
        <v>116</v>
      </c>
      <c r="B3" s="22" t="s">
        <v>117</v>
      </c>
    </row>
    <row r="4" spans="1:2" ht="45" customHeight="1" x14ac:dyDescent="0.3">
      <c r="A4" s="21" t="s">
        <v>118</v>
      </c>
      <c r="B4" s="22" t="s">
        <v>119</v>
      </c>
    </row>
    <row r="5" spans="1:2" ht="340.05" customHeight="1" x14ac:dyDescent="0.3">
      <c r="A5" s="21" t="s">
        <v>120</v>
      </c>
      <c r="B5" s="24" t="s">
        <v>121</v>
      </c>
    </row>
    <row r="6" spans="1:2" ht="45" customHeight="1" x14ac:dyDescent="0.3">
      <c r="A6" s="21" t="s">
        <v>122</v>
      </c>
      <c r="B6" s="22" t="s">
        <v>123</v>
      </c>
    </row>
    <row r="7" spans="1:2" ht="30" customHeight="1" x14ac:dyDescent="0.3">
      <c r="A7" s="21" t="s">
        <v>124</v>
      </c>
      <c r="B7" s="22" t="s">
        <v>125</v>
      </c>
    </row>
    <row r="8" spans="1:2" ht="120" customHeight="1" x14ac:dyDescent="0.3">
      <c r="A8" s="21" t="s">
        <v>126</v>
      </c>
      <c r="B8" s="24" t="s">
        <v>127</v>
      </c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0 0 8 1 6 e 2 - d 1 0 7 - 4 7 1 3 - 8 1 5 0 - d a 4 9 4 9 9 d e 8 a 3 "   x m l n s = " h t t p : / / s c h e m a s . m i c r o s o f t . c o m / D a t a M a s h u p " > A A A A A N s F A A B Q S w M E F A A C A A g A D n x 7 X K E 8 a 6 S m A A A A 9 g A A A B I A H A B D b 2 5 m a W c v U G F j a 2 F n Z S 5 4 b W w g o h g A K K A U A A A A A A A A A A A A A A A A A A A A A A A A A A A A h Y 8 x D o I w G I W v Q r r T l h I T Q k p J d H C R x M T E u D a l Q i P 8 G F o s d 3 P w S F 5 B j K J u j u 9 7 3 / D e / X r j + d g 2 w U X 3 1 n S Q o Q h T F G h Q X W m g y t D g j m G C c s G 3 U p 1 k p Y N J B p u O t s x Q 7 d w 5 J c R 7 j 3 2 M u 7 4 i j N K I H I r N T t W 6 l e g j m / 9 y a M A 6 C U o j w f e v M Y L h a B H h m C W Y c j J D X h j 4 C m z a + 2 x / I F 8 N j R t 6 L T S E 6 y U n c + T k / U E 8 A F B L A w Q U A A I A C A A O f H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n x 7 X M z A C Y T T A g A A y A U A A B M A H A B G b 3 J t d W x h c y 9 T Z W N 0 a W 9 u M S 5 t I K I Y A C i g F A A A A A A A A A A A A A A A A A A A A A A A A A A A A H V T b W v b M B D + H s h / E C o M F z w n G W z Q F T M c 2 0 u 8 J I 4 n O 3 1 J K M V x t N X g l 2 D J G a X k v + / O L 3 U T W n 0 4 y c / d P f f o d B Y 8 k n G e E b / e R 9 f 9 X r 8 n n s K C 7 8 g F t c 0 x M T y H E p 0 k X P Z 7 B J a f l 0 X E A T H F Q b P y q E x 5 J p X a h + u W b z U z z y S g Q q F P U u 7 F 9 8 F g F 8 r w c 7 i P N R 5 t N V 4 W + T 6 E b S B 4 c Y g j X r k H 9 h 0 b W J p m r 5 j m e 8 O h Z v x I Q i H d 5 R a j Q p Q n 9 K v h p z 9 5 k Y Z S j 8 Q B s + i l 2 t X e W D y J 0 1 j y Q q c q V Y m d R f k u z v 7 q 3 7 4 O h y O V / C 5 z y X 3 5 n H C 9 O 2 p u n v G H m q Q l m / J w x w t R k e o k C L c Q 5 h V 5 C j m N S 6 n 7 o J J N g x t J 4 k d h E h Z C l 0 X J H 1 q q 4 H k P v S Q n V E E R Z g L v Y e Z J m W Y Y I p S G W C U v L z R w F v a j Z z N n a c E 1 J P g J X J Y f w U m X Y / / x x p i v 7 N a T l e m W F 8 d j W 3 H G 9 5 K c V f R 5 A i 9 c l x N K p Q m 5 z B V j t m v e A 9 V Z z T d l X o m 9 + A A X 3 Z 1 2 B T E F S 6 p k H g u p W W D i L K q x T V s A 2 k F O q n X 0 L b u x 2 8 H T n 8 o G r N a s N L U h E 4 K A g I f R E x m d d K A l g o x l A a 2 s i c 6 a W a f T l Y / n X x 5 o o e Z 6 B t a a o Z 2 M P b D T 1 U + w 3 t w F y 5 Z g u x F 7 s 6 h v Y 4 o 5 x W D H x 7 O 7 R B s w p D V W W G L M 5 h h j 4 N l 0 E Z / O r I 8 I H Q u 1 O X M f r Y v n G b s F u 7 h D J Y t 7 R N w 1 U n l T 1 O l P 8 B x M x 2 D X B q P H h p f x H B t Q P V X b y g Z r R 6 D u t v r a r L Z 5 f l 6 0 T 9 w N D 2 D K K + c 7 A 1 o x a I a I e I a / W z e K j G d h e j Y x N d b q q O u 9 w 0 k t G H j a U V 3 Q n 3 E i q 0 u x / J + g Z 6 O N m N K U a 6 Y D C T R H O J l X 8 E O c l 8 K 1 w m e h b B B / U M n o y 9 V l R 8 5 4 m h + A u 9 F F 3 8 h F R y v 3 X I X 6 Q g 3 m o 1 z z 3 q t U r y v x N o 4 G o R N W f U 1 Z 9 T U P 5 t V 2 U 2 0 L o / I t a p C t x r j 5 T l B t s y o h u K 1 C x h M X f s J + L 8 4 + U n v 9 H 1 B L A Q I t A B Q A A g A I A A 5 8 e 1 y h P G u k p g A A A P Y A A A A S A A A A A A A A A A A A A A A A A A A A A A B D b 2 5 m a W c v U G F j a 2 F n Z S 5 4 b W x Q S w E C L Q A U A A I A C A A O f H t c D 8 r p q 6 Q A A A D p A A A A E w A A A A A A A A A A A A A A A A D y A A A A W 0 N v b n R l b n R f V H l w Z X N d L n h t b F B L A Q I t A B Q A A g A I A A 5 8 e 1 z M w A m E 0 w I A A M g F A A A T A A A A A A A A A A A A A A A A A O M B A A B G b 3 J t d W x h c y 9 T Z W N 0 a W 9 u M S 5 t U E s F B g A A A A A D A A M A w g A A A A M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Y e A A A A A A A A 5 B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V D Q i U y M E F Q S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B l N T k y M z g 0 L T J h Z m Q t N D Q 0 N S 0 4 Y W J k L W E 0 M m U 2 Y z R m Z T M x O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D Q i B B U E k v Q X V 0 b 1 J l b W 9 2 Z W R D b 2 x 1 b W 5 z M S 5 7 R G F 0 Z S w w f S Z x d W 9 0 O y w m c X V v d D t T Z W N 0 a W 9 u M S 9 F Q 0 I g Q V B J L 0 F 1 d G 9 S Z W 1 v d m V k Q 2 9 s d W 1 u c z E u e 0 V V U i w x f S Z x d W 9 0 O y w m c X V v d D t T Z W N 0 a W 9 u M S 9 F Q 0 I g Q V B J L 0 F 1 d G 9 S Z W 1 v d m V k Q 2 9 s d W 1 u c z E u e 1 V T R C w y f S Z x d W 9 0 O y w m c X V v d D t T Z W N 0 a W 9 u M S 9 F Q 0 I g Q V B J L 0 F 1 d G 9 S Z W 1 v d m V k Q 2 9 s d W 1 u c z E u e 0 p Q W S w z f S Z x d W 9 0 O y w m c X V v d D t T Z W N 0 a W 9 u M S 9 F Q 0 I g Q V B J L 0 F 1 d G 9 S Z W 1 v d m V k Q 2 9 s d W 1 u c z E u e 0 N a S y w 0 f S Z x d W 9 0 O y w m c X V v d D t T Z W N 0 a W 9 u M S 9 F Q 0 I g Q V B J L 0 F 1 d G 9 S Z W 1 v d m V k Q 2 9 s d W 1 u c z E u e 0 R L S y w 1 f S Z x d W 9 0 O y w m c X V v d D t T Z W N 0 a W 9 u M S 9 F Q 0 I g Q V B J L 0 F 1 d G 9 S Z W 1 v d m V k Q 2 9 s d W 1 u c z E u e 0 d C U C w 2 f S Z x d W 9 0 O y w m c X V v d D t T Z W N 0 a W 9 u M S 9 F Q 0 I g Q V B J L 0 F 1 d G 9 S Z W 1 v d m V k Q 2 9 s d W 1 u c z E u e 0 h V R i w 3 f S Z x d W 9 0 O y w m c X V v d D t T Z W N 0 a W 9 u M S 9 F Q 0 I g Q V B J L 0 F 1 d G 9 S Z W 1 v d m V k Q 2 9 s d W 1 u c z E u e 1 B M T i w 4 f S Z x d W 9 0 O y w m c X V v d D t T Z W N 0 a W 9 u M S 9 F Q 0 I g Q V B J L 0 F 1 d G 9 S Z W 1 v d m V k Q 2 9 s d W 1 u c z E u e 1 J P T i w 5 f S Z x d W 9 0 O y w m c X V v d D t T Z W N 0 a W 9 u M S 9 F Q 0 I g Q V B J L 0 F 1 d G 9 S Z W 1 v d m V k Q 2 9 s d W 1 u c z E u e 1 N F S y w x M H 0 m c X V v d D s s J n F 1 b 3 Q 7 U 2 V j d G l v b j E v R U N C I E F Q S S 9 B d X R v U m V t b 3 Z l Z E N v b H V t b n M x L n t D S E Y s M T F 9 J n F 1 b 3 Q 7 L C Z x d W 9 0 O 1 N l Y 3 R p b 2 4 x L 0 V D Q i B B U E k v Q X V 0 b 1 J l b W 9 2 Z W R D b 2 x 1 b W 5 z M S 5 7 S V N L L D E y f S Z x d W 9 0 O y w m c X V v d D t T Z W N 0 a W 9 u M S 9 F Q 0 I g Q V B J L 0 F 1 d G 9 S Z W 1 v d m V k Q 2 9 s d W 1 u c z E u e 0 5 P S y w x M 3 0 m c X V v d D s s J n F 1 b 3 Q 7 U 2 V j d G l v b j E v R U N C I E F Q S S 9 B d X R v U m V t b 3 Z l Z E N v b H V t b n M x L n t U U l k s M T R 9 J n F 1 b 3 Q 7 L C Z x d W 9 0 O 1 N l Y 3 R p b 2 4 x L 0 V D Q i B B U E k v Q X V 0 b 1 J l b W 9 2 Z W R D b 2 x 1 b W 5 z M S 5 7 Q V V E L D E 1 f S Z x d W 9 0 O y w m c X V v d D t T Z W N 0 a W 9 u M S 9 F Q 0 I g Q V B J L 0 F 1 d G 9 S Z W 1 v d m V k Q 2 9 s d W 1 u c z E u e 0 J S T C w x N n 0 m c X V v d D s s J n F 1 b 3 Q 7 U 2 V j d G l v b j E v R U N C I E F Q S S 9 B d X R v U m V t b 3 Z l Z E N v b H V t b n M x L n t D Q U Q s M T d 9 J n F 1 b 3 Q 7 L C Z x d W 9 0 O 1 N l Y 3 R p b 2 4 x L 0 V D Q i B B U E k v Q X V 0 b 1 J l b W 9 2 Z W R D b 2 x 1 b W 5 z M S 5 7 Q 0 5 Z L D E 4 f S Z x d W 9 0 O y w m c X V v d D t T Z W N 0 a W 9 u M S 9 F Q 0 I g Q V B J L 0 F 1 d G 9 S Z W 1 v d m V k Q 2 9 s d W 1 u c z E u e 0 h L R C w x O X 0 m c X V v d D s s J n F 1 b 3 Q 7 U 2 V j d G l v b j E v R U N C I E F Q S S 9 B d X R v U m V t b 3 Z l Z E N v b H V t b n M x L n t J R F I s M j B 9 J n F 1 b 3 Q 7 L C Z x d W 9 0 O 1 N l Y 3 R p b 2 4 x L 0 V D Q i B B U E k v Q X V 0 b 1 J l b W 9 2 Z W R D b 2 x 1 b W 5 z M S 5 7 S U x T L D I x f S Z x d W 9 0 O y w m c X V v d D t T Z W N 0 a W 9 u M S 9 F Q 0 I g Q V B J L 0 F 1 d G 9 S Z W 1 v d m V k Q 2 9 s d W 1 u c z E u e 0 l O U i w y M n 0 m c X V v d D s s J n F 1 b 3 Q 7 U 2 V j d G l v b j E v R U N C I E F Q S S 9 B d X R v U m V t b 3 Z l Z E N v b H V t b n M x L n t L U l c s M j N 9 J n F 1 b 3 Q 7 L C Z x d W 9 0 O 1 N l Y 3 R p b 2 4 x L 0 V D Q i B B U E k v Q X V 0 b 1 J l b W 9 2 Z W R D b 2 x 1 b W 5 z M S 5 7 T V h O L D I 0 f S Z x d W 9 0 O y w m c X V v d D t T Z W N 0 a W 9 u M S 9 F Q 0 I g Q V B J L 0 F 1 d G 9 S Z W 1 v d m V k Q 2 9 s d W 1 u c z E u e 0 1 Z U i w y N X 0 m c X V v d D s s J n F 1 b 3 Q 7 U 2 V j d G l v b j E v R U N C I E F Q S S 9 B d X R v U m V t b 3 Z l Z E N v b H V t b n M x L n t O W k Q s M j Z 9 J n F 1 b 3 Q 7 L C Z x d W 9 0 O 1 N l Y 3 R p b 2 4 x L 0 V D Q i B B U E k v Q X V 0 b 1 J l b W 9 2 Z W R D b 2 x 1 b W 5 z M S 5 7 U E h Q L D I 3 f S Z x d W 9 0 O y w m c X V v d D t T Z W N 0 a W 9 u M S 9 F Q 0 I g Q V B J L 0 F 1 d G 9 S Z W 1 v d m V k Q 2 9 s d W 1 u c z E u e 1 N H R C w y O H 0 m c X V v d D s s J n F 1 b 3 Q 7 U 2 V j d G l v b j E v R U N C I E F Q S S 9 B d X R v U m V t b 3 Z l Z E N v b H V t b n M x L n t U S E I s M j l 9 J n F 1 b 3 Q 7 L C Z x d W 9 0 O 1 N l Y 3 R p b 2 4 x L 0 V D Q i B B U E k v Q X V 0 b 1 J l b W 9 2 Z W R D b 2 x 1 b W 5 z M S 5 7 W k F S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R U N C I E F Q S S 9 B d X R v U m V t b 3 Z l Z E N v b H V t b n M x L n t E Y X R l L D B 9 J n F 1 b 3 Q 7 L C Z x d W 9 0 O 1 N l Y 3 R p b 2 4 x L 0 V D Q i B B U E k v Q X V 0 b 1 J l b W 9 2 Z W R D b 2 x 1 b W 5 z M S 5 7 R V V S L D F 9 J n F 1 b 3 Q 7 L C Z x d W 9 0 O 1 N l Y 3 R p b 2 4 x L 0 V D Q i B B U E k v Q X V 0 b 1 J l b W 9 2 Z W R D b 2 x 1 b W 5 z M S 5 7 V V N E L D J 9 J n F 1 b 3 Q 7 L C Z x d W 9 0 O 1 N l Y 3 R p b 2 4 x L 0 V D Q i B B U E k v Q X V 0 b 1 J l b W 9 2 Z W R D b 2 x 1 b W 5 z M S 5 7 S l B Z L D N 9 J n F 1 b 3 Q 7 L C Z x d W 9 0 O 1 N l Y 3 R p b 2 4 x L 0 V D Q i B B U E k v Q X V 0 b 1 J l b W 9 2 Z W R D b 2 x 1 b W 5 z M S 5 7 Q 1 p L L D R 9 J n F 1 b 3 Q 7 L C Z x d W 9 0 O 1 N l Y 3 R p b 2 4 x L 0 V D Q i B B U E k v Q X V 0 b 1 J l b W 9 2 Z W R D b 2 x 1 b W 5 z M S 5 7 R E t L L D V 9 J n F 1 b 3 Q 7 L C Z x d W 9 0 O 1 N l Y 3 R p b 2 4 x L 0 V D Q i B B U E k v Q X V 0 b 1 J l b W 9 2 Z W R D b 2 x 1 b W 5 z M S 5 7 R 0 J Q L D Z 9 J n F 1 b 3 Q 7 L C Z x d W 9 0 O 1 N l Y 3 R p b 2 4 x L 0 V D Q i B B U E k v Q X V 0 b 1 J l b W 9 2 Z W R D b 2 x 1 b W 5 z M S 5 7 S F V G L D d 9 J n F 1 b 3 Q 7 L C Z x d W 9 0 O 1 N l Y 3 R p b 2 4 x L 0 V D Q i B B U E k v Q X V 0 b 1 J l b W 9 2 Z W R D b 2 x 1 b W 5 z M S 5 7 U E x O L D h 9 J n F 1 b 3 Q 7 L C Z x d W 9 0 O 1 N l Y 3 R p b 2 4 x L 0 V D Q i B B U E k v Q X V 0 b 1 J l b W 9 2 Z W R D b 2 x 1 b W 5 z M S 5 7 U k 9 O L D l 9 J n F 1 b 3 Q 7 L C Z x d W 9 0 O 1 N l Y 3 R p b 2 4 x L 0 V D Q i B B U E k v Q X V 0 b 1 J l b W 9 2 Z W R D b 2 x 1 b W 5 z M S 5 7 U 0 V L L D E w f S Z x d W 9 0 O y w m c X V v d D t T Z W N 0 a W 9 u M S 9 F Q 0 I g Q V B J L 0 F 1 d G 9 S Z W 1 v d m V k Q 2 9 s d W 1 u c z E u e 0 N I R i w x M X 0 m c X V v d D s s J n F 1 b 3 Q 7 U 2 V j d G l v b j E v R U N C I E F Q S S 9 B d X R v U m V t b 3 Z l Z E N v b H V t b n M x L n t J U 0 s s M T J 9 J n F 1 b 3 Q 7 L C Z x d W 9 0 O 1 N l Y 3 R p b 2 4 x L 0 V D Q i B B U E k v Q X V 0 b 1 J l b W 9 2 Z W R D b 2 x 1 b W 5 z M S 5 7 T k 9 L L D E z f S Z x d W 9 0 O y w m c X V v d D t T Z W N 0 a W 9 u M S 9 F Q 0 I g Q V B J L 0 F 1 d G 9 S Z W 1 v d m V k Q 2 9 s d W 1 u c z E u e 1 R S W S w x N H 0 m c X V v d D s s J n F 1 b 3 Q 7 U 2 V j d G l v b j E v R U N C I E F Q S S 9 B d X R v U m V t b 3 Z l Z E N v b H V t b n M x L n t B V U Q s M T V 9 J n F 1 b 3 Q 7 L C Z x d W 9 0 O 1 N l Y 3 R p b 2 4 x L 0 V D Q i B B U E k v Q X V 0 b 1 J l b W 9 2 Z W R D b 2 x 1 b W 5 z M S 5 7 Q l J M L D E 2 f S Z x d W 9 0 O y w m c X V v d D t T Z W N 0 a W 9 u M S 9 F Q 0 I g Q V B J L 0 F 1 d G 9 S Z W 1 v d m V k Q 2 9 s d W 1 u c z E u e 0 N B R C w x N 3 0 m c X V v d D s s J n F 1 b 3 Q 7 U 2 V j d G l v b j E v R U N C I E F Q S S 9 B d X R v U m V t b 3 Z l Z E N v b H V t b n M x L n t D T l k s M T h 9 J n F 1 b 3 Q 7 L C Z x d W 9 0 O 1 N l Y 3 R p b 2 4 x L 0 V D Q i B B U E k v Q X V 0 b 1 J l b W 9 2 Z W R D b 2 x 1 b W 5 z M S 5 7 S E t E L D E 5 f S Z x d W 9 0 O y w m c X V v d D t T Z W N 0 a W 9 u M S 9 F Q 0 I g Q V B J L 0 F 1 d G 9 S Z W 1 v d m V k Q 2 9 s d W 1 u c z E u e 0 l E U i w y M H 0 m c X V v d D s s J n F 1 b 3 Q 7 U 2 V j d G l v b j E v R U N C I E F Q S S 9 B d X R v U m V t b 3 Z l Z E N v b H V t b n M x L n t J T F M s M j F 9 J n F 1 b 3 Q 7 L C Z x d W 9 0 O 1 N l Y 3 R p b 2 4 x L 0 V D Q i B B U E k v Q X V 0 b 1 J l b W 9 2 Z W R D b 2 x 1 b W 5 z M S 5 7 S U 5 S L D I y f S Z x d W 9 0 O y w m c X V v d D t T Z W N 0 a W 9 u M S 9 F Q 0 I g Q V B J L 0 F 1 d G 9 S Z W 1 v d m V k Q 2 9 s d W 1 u c z E u e 0 t S V y w y M 3 0 m c X V v d D s s J n F 1 b 3 Q 7 U 2 V j d G l v b j E v R U N C I E F Q S S 9 B d X R v U m V t b 3 Z l Z E N v b H V t b n M x L n t N W E 4 s M j R 9 J n F 1 b 3 Q 7 L C Z x d W 9 0 O 1 N l Y 3 R p b 2 4 x L 0 V D Q i B B U E k v Q X V 0 b 1 J l b W 9 2 Z W R D b 2 x 1 b W 5 z M S 5 7 T V l S L D I 1 f S Z x d W 9 0 O y w m c X V v d D t T Z W N 0 a W 9 u M S 9 F Q 0 I g Q V B J L 0 F 1 d G 9 S Z W 1 v d m V k Q 2 9 s d W 1 u c z E u e 0 5 a R C w y N n 0 m c X V v d D s s J n F 1 b 3 Q 7 U 2 V j d G l v b j E v R U N C I E F Q S S 9 B d X R v U m V t b 3 Z l Z E N v b H V t b n M x L n t Q S F A s M j d 9 J n F 1 b 3 Q 7 L C Z x d W 9 0 O 1 N l Y 3 R p b 2 4 x L 0 V D Q i B B U E k v Q X V 0 b 1 J l b W 9 2 Z W R D b 2 x 1 b W 5 z M S 5 7 U 0 d E L D I 4 f S Z x d W 9 0 O y w m c X V v d D t T Z W N 0 a W 9 u M S 9 F Q 0 I g Q V B J L 0 F 1 d G 9 S Z W 1 v d m V k Q 2 9 s d W 1 u c z E u e 1 R I Q i w y O X 0 m c X V v d D s s J n F 1 b 3 Q 7 U 2 V j d G l v b j E v R U N C I E F Q S S 9 B d X R v U m V t b 3 Z l Z E N v b H V t b n M x L n t a Q V I s M z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E Y X R l J n F 1 b 3 Q 7 L C Z x d W 9 0 O 0 V V U i Z x d W 9 0 O y w m c X V v d D t V U 0 Q m c X V v d D s s J n F 1 b 3 Q 7 S l B Z J n F 1 b 3 Q 7 L C Z x d W 9 0 O 0 N a S y Z x d W 9 0 O y w m c X V v d D t E S 0 s m c X V v d D s s J n F 1 b 3 Q 7 R 0 J Q J n F 1 b 3 Q 7 L C Z x d W 9 0 O 0 h V R i Z x d W 9 0 O y w m c X V v d D t Q T E 4 m c X V v d D s s J n F 1 b 3 Q 7 U k 9 O J n F 1 b 3 Q 7 L C Z x d W 9 0 O 1 N F S y Z x d W 9 0 O y w m c X V v d D t D S E Y m c X V v d D s s J n F 1 b 3 Q 7 S V N L J n F 1 b 3 Q 7 L C Z x d W 9 0 O 0 5 P S y Z x d W 9 0 O y w m c X V v d D t U U l k m c X V v d D s s J n F 1 b 3 Q 7 Q V V E J n F 1 b 3 Q 7 L C Z x d W 9 0 O 0 J S T C Z x d W 9 0 O y w m c X V v d D t D Q U Q m c X V v d D s s J n F 1 b 3 Q 7 Q 0 5 Z J n F 1 b 3 Q 7 L C Z x d W 9 0 O 0 h L R C Z x d W 9 0 O y w m c X V v d D t J R F I m c X V v d D s s J n F 1 b 3 Q 7 S U x T J n F 1 b 3 Q 7 L C Z x d W 9 0 O 0 l O U i Z x d W 9 0 O y w m c X V v d D t L U l c m c X V v d D s s J n F 1 b 3 Q 7 T V h O J n F 1 b 3 Q 7 L C Z x d W 9 0 O 0 1 Z U i Z x d W 9 0 O y w m c X V v d D t O W k Q m c X V v d D s s J n F 1 b 3 Q 7 U E h Q J n F 1 b 3 Q 7 L C Z x d W 9 0 O 1 N H R C Z x d W 9 0 O y w m c X V v d D t U S E I m c X V v d D s s J n F 1 b 3 Q 7 W k F S J n F 1 b 3 Q 7 X S I g L z 4 8 R W 5 0 c n k g V H l w Z T 0 i R m l s b E N v b H V t b l R 5 c G V z I i B W Y W x 1 Z T 0 i c 0 N R V U Z C U V V G Q l F V R k J R V U Z C U V V G Q l F V R k J R V U Z C U V V G Q l F V R k J R V U Z C U T 0 9 I i A v P j x F b n R y e S B U e X B l P S J G a W x s T G F z d F V w Z G F 0 Z W Q i I F Z h b H V l P S J k M j A y N i 0 w M y 0 y N 1 Q x N D o y N D o 0 N S 4 0 N D M 4 N T U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O T A i I C 8 + P E V u d H J 5 I F R 5 c G U 9 I k F k Z G V k V G 9 E Y X R h T W 9 k Z W w i I F Z h b H V l P S J s M C I g L z 4 8 R W 5 0 c n k g V H l w Z T 0 i R m l s b F R h c m d l d C I g V m F s d W U 9 I n N G W F 9 I a X N 0 b 3 J 5 I i A v P j x F b n R y e S B U e X B l P S J S Z W N v d m V y e V R h c m d l d F N o Z W V 0 I i B W Y W x 1 Z T 0 i c 0 R h d G E i I C 8 + P E V u d H J 5 I F R 5 c G U 9 I l J l Y 2 9 2 Z X J 5 V G F y Z 2 V 0 Q 2 9 s d W 1 u I i B W Y W x 1 Z T 0 i b D E i I C 8 + P E V u d H J 5 I F R 5 c G U 9 I l J l Y 2 9 2 Z X J 5 V G F y Z 2 V 0 U m 9 3 I i B W Y W x 1 Z T 0 i b D Q i I C 8 + P E V u d H J 5 I F R 5 c G U 9 I k Z p b G x U Y X J n Z X R O Y W 1 l Q 3 V z d G 9 t a X p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V D Q i U y M E F Q S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Q 0 I l M j B B U E k v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D Q i U y M E F Q S S 9 U e X B l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D Q i U y M E F Q S S 9 L Z X B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N C J T I w Q V B J L 1 B p d m 9 0 Z W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Q 0 I l M j B B U E k v Q W R k R V V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N C J T I w Q V B J L 0 N v b E 9 y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N C J T I w Q V B J L 1 J l b 3 J k Z X J l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D Q i U y M E F Q S S 9 T b 3 J 0 Z W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Q 0 I l M j B B U E k v U m V u Y W 1 l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D Q i U y M E F Q S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Q 0 I l M j B B U E k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+ P l P R g 5 R x E m W C O z 1 A 9 r j s g A A A A A C A A A A A A A Q Z g A A A A E A A C A A A A D q Q i J I 0 B X C T J y 2 N C U y t B 1 E e y c D Y Y w Z 5 o Y F p L w G g k i a r Q A A A A A O g A A A A A I A A C A A A A C 2 r O M g 2 I d v p E n L o z E q t Z 2 + 5 9 z N i A Z S h b q y S H 7 x / D F 8 P F A A A A D O H 1 L y P R S 1 s M l Y o u L S G m d t H W y 0 E x 4 h r X u 5 s A l d r w W D L t 4 K 6 g u t C R o H N I 9 H Z a 5 8 H t k Y 7 o 1 g r x T V Y T 2 N q l w G 4 j C M a N F U m t F a 9 Q T 0 q q 0 c 5 U f 0 3 E A A A A C t U Q S B z k M g K m 7 T R H N d T u t V w a H D c S O Q 0 a m C O z H 3 c B Y l 4 s y h G 5 P s p Y j N V / F 9 Z B w 6 p F d D O N D 5 0 Q D E b P p l n 9 g u H v 2 K < / D a t a M a s h u p > 
</file>

<file path=customXml/itemProps1.xml><?xml version="1.0" encoding="utf-8"?>
<ds:datastoreItem xmlns:ds="http://schemas.openxmlformats.org/officeDocument/2006/customXml" ds:itemID="{A9932917-C078-4F62-95A2-C205F44949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Dashboard</vt:lpstr>
      <vt:lpstr>Data</vt:lpstr>
      <vt:lpstr>Lists</vt:lpstr>
      <vt:lpstr>HowTo</vt:lpstr>
      <vt:lpstr>CurrencyCodes</vt:lpstr>
      <vt:lpstr>CurrencyNames</vt:lpstr>
      <vt:lpstr>tbl_Dates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Excelized</dc:creator>
  <cp:lastModifiedBy>Mirzet Velagic (DACH BI)</cp:lastModifiedBy>
  <dcterms:created xsi:type="dcterms:W3CDTF">2026-03-27T12:39:55Z</dcterms:created>
  <dcterms:modified xsi:type="dcterms:W3CDTF">2026-03-27T14:40:08Z</dcterms:modified>
</cp:coreProperties>
</file>